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1224500-Shyam Traders\"/>
    </mc:Choice>
  </mc:AlternateContent>
  <xr:revisionPtr revIDLastSave="0" documentId="13_ncr:1_{8ED24EC0-CBC7-4ECB-993E-8903F7344437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working'!$A$1:$G$34</definedName>
    <definedName name="_xlnm._FilterDatabase" localSheetId="5" hidden="1">Reco!$A$3:$AC$27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7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F31" i="5"/>
  <c r="F26" i="5"/>
  <c r="F25" i="5"/>
  <c r="F18" i="5"/>
  <c r="F16" i="5"/>
  <c r="F15" i="5"/>
  <c r="F12" i="5"/>
  <c r="F7" i="5"/>
  <c r="F5" i="5"/>
  <c r="F3" i="5"/>
  <c r="F24" i="5"/>
  <c r="F23" i="5"/>
  <c r="F8" i="5"/>
  <c r="F22" i="5"/>
  <c r="F21" i="5"/>
  <c r="F20" i="5"/>
  <c r="F14" i="5"/>
  <c r="F13" i="5"/>
  <c r="F11" i="5"/>
  <c r="F4" i="5"/>
  <c r="F6" i="5"/>
  <c r="F9" i="5"/>
  <c r="F10" i="5"/>
  <c r="F17" i="5"/>
  <c r="F19" i="5"/>
  <c r="F27" i="5"/>
  <c r="F28" i="5"/>
  <c r="F29" i="5"/>
  <c r="F30" i="5"/>
  <c r="F32" i="5"/>
  <c r="F33" i="5"/>
  <c r="F34" i="5"/>
  <c r="F2" i="5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M25" i="2" l="1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5" i="4" l="1"/>
  <c r="V6" i="4"/>
  <c r="Z8" i="4"/>
  <c r="AA11" i="4"/>
  <c r="U14" i="4"/>
  <c r="AA19" i="4"/>
  <c r="W21" i="4"/>
  <c r="AA23" i="4"/>
  <c r="W25" i="4"/>
  <c r="Y6" i="4"/>
  <c r="U8" i="4"/>
  <c r="W11" i="4"/>
  <c r="AA13" i="4"/>
  <c r="W15" i="4"/>
  <c r="U16" i="4"/>
  <c r="AA17" i="4"/>
  <c r="Y18" i="4"/>
  <c r="W19" i="4"/>
  <c r="Y22" i="4"/>
  <c r="U24" i="4"/>
  <c r="Y26" i="4"/>
  <c r="AA10" i="4"/>
  <c r="Y11" i="4"/>
  <c r="AA14" i="4"/>
  <c r="W16" i="4"/>
  <c r="W20" i="4"/>
  <c r="U21" i="4"/>
  <c r="W24" i="4"/>
  <c r="U25" i="4"/>
  <c r="X10" i="4"/>
  <c r="V11" i="4"/>
  <c r="X14" i="4"/>
  <c r="T20" i="4"/>
  <c r="AB20" i="4"/>
  <c r="Z21" i="4"/>
  <c r="V23" i="4"/>
  <c r="AA6" i="4"/>
  <c r="W8" i="4"/>
  <c r="T19" i="4"/>
  <c r="AB19" i="4"/>
  <c r="T23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Z1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AA5" i="4"/>
  <c r="AB26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4" i="4"/>
  <c r="U9" i="4"/>
  <c r="X11" i="4"/>
  <c r="Y12" i="4"/>
  <c r="T14" i="4"/>
  <c r="AB14" i="4"/>
  <c r="V15" i="4"/>
  <c r="Y17" i="4"/>
  <c r="Z18" i="4"/>
  <c r="U20" i="4"/>
  <c r="X24" i="4"/>
  <c r="U7" i="4"/>
  <c r="X9" i="4"/>
  <c r="Y10" i="4"/>
  <c r="T12" i="4"/>
  <c r="AB12" i="4"/>
  <c r="V13" i="4"/>
  <c r="Y15" i="4"/>
  <c r="Z16" i="4"/>
  <c r="U18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U26" i="4"/>
  <c r="Y23" i="4"/>
  <c r="V25" i="4"/>
  <c r="B2" i="6"/>
  <c r="AC17" i="4" l="1"/>
  <c r="AC9" i="4"/>
  <c r="AC11" i="4"/>
  <c r="AC13" i="4"/>
  <c r="AC19" i="4"/>
  <c r="AC20" i="4"/>
  <c r="AC23" i="4"/>
  <c r="AC21" i="4"/>
  <c r="AC26" i="4"/>
  <c r="AC25" i="4"/>
  <c r="AC15" i="4"/>
  <c r="AC10" i="4"/>
  <c r="AC22" i="4"/>
  <c r="AC24" i="4"/>
  <c r="AC7" i="4"/>
  <c r="AC18" i="4"/>
  <c r="AC6" i="4"/>
  <c r="AC14" i="4"/>
  <c r="AC8" i="4"/>
  <c r="AC4" i="4"/>
  <c r="AC16" i="4"/>
  <c r="AC12" i="4"/>
  <c r="F3" i="2"/>
  <c r="U5" i="4" s="1"/>
  <c r="M3" i="2" l="1"/>
  <c r="AB5" i="4" s="1"/>
  <c r="H3" i="2"/>
  <c r="W5" i="4" s="1"/>
  <c r="E3" i="2"/>
  <c r="T5" i="4" s="1"/>
  <c r="Q11" i="5"/>
  <c r="AC5" i="4" l="1"/>
  <c r="B1" i="6"/>
  <c r="H27" i="4" l="1"/>
  <c r="P27" i="4"/>
  <c r="I27" i="4"/>
  <c r="E27" i="4"/>
  <c r="M27" i="4"/>
  <c r="J27" i="4"/>
  <c r="R27" i="4"/>
  <c r="Q27" i="4"/>
  <c r="D27" i="4"/>
  <c r="L27" i="4"/>
  <c r="F27" i="4"/>
  <c r="N27" i="4"/>
  <c r="G27" i="4"/>
  <c r="C27" i="4"/>
  <c r="S27" i="4"/>
  <c r="O27" i="4"/>
  <c r="B27" i="4"/>
  <c r="M26" i="2" l="1"/>
  <c r="L26" i="2"/>
  <c r="K26" i="2"/>
  <c r="J26" i="2"/>
  <c r="I26" i="2"/>
  <c r="H26" i="2"/>
  <c r="G26" i="2"/>
  <c r="F26" i="2"/>
  <c r="E26" i="2"/>
  <c r="K27" i="4" l="1"/>
  <c r="AA27" i="4" l="1"/>
  <c r="W27" i="4"/>
  <c r="T27" i="4"/>
  <c r="X27" i="4" l="1"/>
  <c r="V27" i="4"/>
  <c r="Z27" i="4"/>
  <c r="AB27" i="4"/>
  <c r="U27" i="4"/>
  <c r="Y27" i="4"/>
</calcChain>
</file>

<file path=xl/sharedStrings.xml><?xml version="1.0" encoding="utf-8"?>
<sst xmlns="http://schemas.openxmlformats.org/spreadsheetml/2006/main" count="340" uniqueCount="115">
  <si>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</si>
  <si>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</si>
  <si>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</si>
  <si>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</si>
  <si>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</si>
  <si>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</si>
  <si>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</si>
  <si>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</si>
  <si>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</si>
  <si>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</si>
  <si>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</si>
  <si>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</si>
  <si>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</si>
  <si>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</si>
  <si>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</si>
  <si>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</si>
  <si>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</si>
  <si>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</si>
  <si>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</si>
  <si>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</si>
  <si>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</si>
  <si>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</si>
  <si>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</si>
  <si>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</si>
  <si>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</si>
  <si>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</si>
  <si>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</si>
  <si>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</si>
  <si>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</si>
  <si>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</si>
  <si>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</si>
  <si>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</si>
  <si>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</si>
  <si>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</si>
  <si>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</si>
  <si>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</si>
  <si>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</si>
  <si>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</si>
  <si>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</si>
  <si>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purchase</t>
  </si>
  <si>
    <t>OUTPUT IN : PIC,DETAILS AS : Column,CONSIDER : Voucher Date,INCLUDE VALIDATION : False</t>
  </si>
  <si>
    <t>Zylem Report - 01-Apr-2020 TO 30-Nov-2020</t>
  </si>
  <si>
    <t>Dealer Report -  01-Apr-2020 TO 30-Nov-2020</t>
  </si>
  <si>
    <t>Shyam Traders 2017-18</t>
  </si>
  <si>
    <t>Shop No. 3,Samanvay Seva Kendra,</t>
  </si>
  <si>
    <t>In Front of Chhoti Line Phatak,Nagpur Road</t>
  </si>
  <si>
    <t>Jabalpur (MP.) 9300114434</t>
  </si>
  <si>
    <t>BAYER CHEMICAL</t>
  </si>
  <si>
    <t>1-Apr-2020 to 30-Nov-2020</t>
  </si>
  <si>
    <t/>
  </si>
  <si>
    <t>sale</t>
  </si>
  <si>
    <t>closing</t>
  </si>
  <si>
    <t>closing_diff</t>
  </si>
  <si>
    <t>Agenda 100ml</t>
  </si>
  <si>
    <t>Agenda 1 Liter</t>
  </si>
  <si>
    <t>Agenda 500ml</t>
  </si>
  <si>
    <t>Aqua K-Othrine</t>
  </si>
  <si>
    <t>Barcelo 5 Gm</t>
  </si>
  <si>
    <t>Barcelo Gr 1kg.</t>
  </si>
  <si>
    <t>Barcelo TB2  500g(100x5g)</t>
  </si>
  <si>
    <t>Bi-Larva 25wp</t>
  </si>
  <si>
    <t>Bi-Larva 500g</t>
  </si>
  <si>
    <t>King Fog(Deltamethrine-1.25 ULV)</t>
  </si>
  <si>
    <t>K-Obiol Wp2,1kg</t>
  </si>
  <si>
    <t>K-Otherine-50ml</t>
  </si>
  <si>
    <t>K Othrine Flow-1 Ltr</t>
  </si>
  <si>
    <t>Maxforce Forte</t>
  </si>
  <si>
    <t>MAXFORCE FORTE 35GM</t>
  </si>
  <si>
    <t>Max Force Gel (Bayer)</t>
  </si>
  <si>
    <t>Maxforce Quantum -30gm</t>
  </si>
  <si>
    <t>PREMISE @ 250ML</t>
  </si>
  <si>
    <t>PREMISE SC350 10X1 LTR</t>
  </si>
  <si>
    <t>PREMISE SC350 2X5 LTR</t>
  </si>
  <si>
    <t>PREMISE SC350 40X250 ML</t>
  </si>
  <si>
    <t>QUICK BAYT 20X50 GR</t>
  </si>
  <si>
    <t>QUICK BAYT -2 KG</t>
  </si>
  <si>
    <t>Quickforce Bait 65gm</t>
  </si>
  <si>
    <t>QUICKFORCE GEL 20GM</t>
  </si>
  <si>
    <t>Racumin Sure</t>
  </si>
  <si>
    <t>Responcer 1 Ltr</t>
  </si>
  <si>
    <t>Solfac-Ew - 1 Ltr</t>
  </si>
  <si>
    <t>Solfac EW50- 100 ML</t>
  </si>
  <si>
    <t>Solfac WP10</t>
  </si>
  <si>
    <t>Solfac Wp10 100*20GR</t>
  </si>
  <si>
    <t>Solfac Wp10 5kg</t>
  </si>
  <si>
    <t>Temprid 1/2 Ltr</t>
  </si>
  <si>
    <t>Stock and Sales FOR THE PERIOD 01-Apr-2020 TO 30-Nov-2020</t>
  </si>
  <si>
    <t>DISTRIBUTOR:Shyam Traders,</t>
  </si>
  <si>
    <t>SAPCODE</t>
  </si>
  <si>
    <t>Shyam Traders</t>
  </si>
  <si>
    <t>AGENDA EC25 20X500ML BOT IN</t>
  </si>
  <si>
    <t>AGENDA EC25 50X100ML BOT IN</t>
  </si>
  <si>
    <t>BARCELO GR2 4X1KG BOT IN</t>
  </si>
  <si>
    <t>BARCELO TB2 4X500GR BOX IN</t>
  </si>
  <si>
    <t>BILARV WP25 10X500GR BAG IN</t>
  </si>
  <si>
    <t>K-OBIOL WP2 5 10X1KG BOT IN</t>
  </si>
  <si>
    <t>K-OTHRINE SC25 5 15X1L BOT IN</t>
  </si>
  <si>
    <t>KINGFOG UL10 12X1L BOT IN</t>
  </si>
  <si>
    <t>MAXFORCE FORTE RB0 03 5X4X(35GR) TUB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</si>
  <si>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</si>
  <si>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</si>
  <si>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</si>
  <si>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</si>
  <si>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</si>
  <si>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</si>
  <si>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</si>
  <si>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</si>
  <si>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</si>
  <si>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WP10 100X20GR BAG IN</t>
  </si>
  <si>
    <t>TEMPRID SC365.4 20X500ML BOT IN</t>
  </si>
  <si>
    <t>NEWPRODUCT_1224500</t>
  </si>
  <si>
    <t>GRANDTOTAL</t>
  </si>
  <si>
    <t>SOLFAC EW50 50X100ML BOT IN</t>
  </si>
  <si>
    <t>SOLFAC WP10 1X5KG BOT IN</t>
  </si>
  <si>
    <t>Generated on 12/22/2020 11:09:05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</si>
</sst>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############.00"/>
    <numFmt numFmtId="165" formatCode="&quot;&quot;0&quot; pouch&quot;"/>
    <numFmt numFmtId="166" formatCode="&quot;&quot;0"/>
    <numFmt numFmtId="168" formatCode="&quot;&quot;0.000&quot; PCS&quot;"/>
    <numFmt numFmtId="169" formatCode="0.000"/>
    <numFmt numFmtId="170" formatCode="&quot;&quot;0&quot; Nos&quot;"/>
    <numFmt numFmtId="171" formatCode="&quot;&quot;0&quot; bott&quot;"/>
    <numFmt numFmtId="172" formatCode="&quot;&quot;0&quot; Piece&quot;"/>
    <numFmt numFmtId="173" formatCode="&quot;&quot;0.000&quot; LITER&quot;"/>
    <numFmt numFmtId="174" formatCode="&quot;&quot;0&quot; TUBE&quot;"/>
    <numFmt numFmtId="175" formatCode="&quot;&quot;0&quot; Piece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49" fontId="8" fillId="0" borderId="24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168" fontId="10" fillId="0" borderId="25" xfId="0" applyNumberFormat="1" applyFont="1" applyBorder="1" applyAlignment="1">
      <alignment horizontal="right" vertical="top"/>
    </xf>
    <xf numFmtId="169" fontId="0" fillId="0" borderId="0" xfId="0" applyNumberFormat="1"/>
    <xf numFmtId="170" fontId="10" fillId="0" borderId="24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173" fontId="10" fillId="0" borderId="24" xfId="0" applyNumberFormat="1" applyFont="1" applyBorder="1" applyAlignment="1">
      <alignment horizontal="right" vertical="top"/>
    </xf>
    <xf numFmtId="174" fontId="10" fillId="0" borderId="24" xfId="0" applyNumberFormat="1" applyFont="1" applyBorder="1" applyAlignment="1">
      <alignment horizontal="right" vertical="top"/>
    </xf>
    <xf numFmtId="175" fontId="10" fillId="0" borderId="24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7.689780555556" createdVersion="6" refreshedVersion="6" minRefreshableVersion="3" recordCount="33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emiMixedTypes="0" containsString="0" containsNumber="1" containsInteger="1" minValue="-252" maxValue="995"/>
    </cacheField>
    <cacheField name="Inwards" numFmtId="0">
      <sharedItems containsSemiMixedTypes="0" containsString="0" containsNumber="1" containsInteger="1" minValue="0" maxValue="552"/>
    </cacheField>
    <cacheField name="Outwards" numFmtId="0">
      <sharedItems containsSemiMixedTypes="0" containsString="0" containsNumber="1" containsInteger="1" minValue="0" maxValue="516"/>
    </cacheField>
    <cacheField name="Closing Balance" numFmtId="0">
      <sharedItems containsSemiMixedTypes="0" containsString="0" containsNumber="1" containsInteger="1" minValue="-316" maxValue="1371"/>
    </cacheField>
    <cacheField name="Combi Name" numFmtId="165">
      <sharedItems/>
    </cacheField>
    <cacheField name="Master Name" numFmtId="164">
      <sharedItems count="131">
        <s v="AGENDA EC25 50X100ML BOT IN"/>
        <s v="NEWPRODUCT_1224500"/>
        <s v="AGENDA EC25 20X500ML BOT IN"/>
        <s v="BARCELO TB2 4X500GR BOX IN"/>
        <s v="BARCELO GR2 4X1KG BOT IN"/>
        <s v="BILARV WP25 10X500GR BAG IN"/>
        <s v="KINGFOG UL10 12X1L BOT IN"/>
        <s v="K-OBIOL WP2 5 10X1KG BOT IN"/>
        <s v="K-OTHRINE SC25 5 15X1L BOT IN"/>
        <s v="MAXFORCE FORTE RB0 03 5X4X(35GR) TUB IN"/>
        <s v="MAXFORCE QUANTUM RB 40X30G BOX IN"/>
        <s v="PREMISE SC350 40X250ML BOT IN"/>
        <s v="PREMISE SC350 10X1L BOT IN"/>
        <s v="PREMISE SC350 2X5L BOT IN"/>
        <s v="QUICK BAYT GR0 5 2X(20X50GR) BAG IN"/>
        <s v="QUICK BAYT GR0 5 4X2KG DRM IN"/>
        <s v="RACUMIN SURE RB0 005 10X(20X100G) BAG IN"/>
        <s v="RESPONSAR SC25 10X1L BOT IN"/>
        <s v="SOLFAC EW50 10X1L BOT IN"/>
        <s v="SOLFAC EW50 50X100ML BOT IN"/>
        <s v="SOLFAC WP10 100X20GR BAG IN"/>
        <s v="SOLFAC WP10 1X5KG BOT IN"/>
        <s v="TEMPRID SC365.4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Agenda 100ml"/>
    <n v="551"/>
    <n v="250"/>
    <n v="154"/>
    <n v="647"/>
    <s v="Agenda 100ml-pcs"/>
    <x v="0"/>
  </r>
  <r>
    <s v="Agenda 1 Liter"/>
    <n v="-1"/>
    <n v="0"/>
    <n v="0"/>
    <n v="-1"/>
    <s v="Agenda 1 Liter-tube"/>
    <x v="1"/>
  </r>
  <r>
    <s v="Agenda 500ml"/>
    <n v="87"/>
    <n v="60"/>
    <n v="111"/>
    <n v="36"/>
    <s v="Agenda 500ml-pcs"/>
    <x v="2"/>
  </r>
  <r>
    <s v="Aqua K-Othrine"/>
    <n v="-6"/>
    <n v="20"/>
    <n v="18"/>
    <n v="-4"/>
    <s v="Aqua K-Othrine-tube"/>
    <x v="1"/>
  </r>
  <r>
    <s v="Barcelo 5 Gm"/>
    <n v="995"/>
    <n v="0"/>
    <n v="0"/>
    <n v="995"/>
    <s v="Barcelo 5 Gm-pcs"/>
    <x v="3"/>
  </r>
  <r>
    <s v="Barcelo Gr 1kg."/>
    <n v="0"/>
    <n v="4"/>
    <n v="4"/>
    <n v="0"/>
    <s v="Barcelo Gr 1kg.-tube"/>
    <x v="4"/>
  </r>
  <r>
    <s v="Barcelo TB2  500g(100x5g)"/>
    <n v="-75"/>
    <n v="0"/>
    <n v="10"/>
    <n v="-85"/>
    <s v="Barcelo TB2 500g(100x5g)-Piece"/>
    <x v="3"/>
  </r>
  <r>
    <s v="Bi-Larva 25wp"/>
    <n v="28"/>
    <n v="0"/>
    <n v="0"/>
    <n v="28"/>
    <s v="Bi-Larva 25wp-pcs"/>
    <x v="5"/>
  </r>
  <r>
    <s v="Bi-Larva 500g"/>
    <n v="32"/>
    <n v="10"/>
    <n v="11"/>
    <n v="31"/>
    <s v="Bi-Larva 500g-pcs"/>
    <x v="5"/>
  </r>
  <r>
    <s v="King Fog(Deltamethrine-1.25 ULV)"/>
    <n v="-76"/>
    <n v="552"/>
    <n v="516"/>
    <n v="-40"/>
    <s v="King Fog(Deltamethrine-1.25 ULV)-liter"/>
    <x v="6"/>
  </r>
  <r>
    <s v="K-Obiol Wp2,1kg"/>
    <n v="10"/>
    <n v="0"/>
    <n v="0"/>
    <n v="10"/>
    <s v="K-Obiol Wp2,1kg-tube"/>
    <x v="7"/>
  </r>
  <r>
    <s v="K-Otherine-50ml"/>
    <n v="400"/>
    <n v="0"/>
    <n v="0"/>
    <n v="400"/>
    <s v="K-Otherine-50ml-liter"/>
    <x v="8"/>
  </r>
  <r>
    <s v="K Othrine Flow-1 Ltr"/>
    <n v="-194"/>
    <n v="30"/>
    <n v="16"/>
    <n v="-180"/>
    <s v="K Othrine Flow-1 Ltr-liter"/>
    <x v="8"/>
  </r>
  <r>
    <s v="Maxforce Forte"/>
    <n v="-8"/>
    <n v="0"/>
    <n v="0"/>
    <n v="-8"/>
    <s v="Maxforce Forte-tube"/>
    <x v="9"/>
  </r>
  <r>
    <s v="MAXFORCE FORTE 35GM"/>
    <n v="-2"/>
    <n v="10"/>
    <n v="0"/>
    <n v="8"/>
    <s v="MAXFORCE FORTE 35GM-tube"/>
    <x v="9"/>
  </r>
  <r>
    <s v="Max Force Gel (Bayer)"/>
    <n v="15"/>
    <n v="12"/>
    <n v="4"/>
    <n v="23"/>
    <s v="Max Force Gel (Bayer)-pcs"/>
    <x v="9"/>
  </r>
  <r>
    <s v="Maxforce Quantum -30gm"/>
    <n v="6"/>
    <n v="0"/>
    <n v="0"/>
    <n v="6"/>
    <s v="Maxforce Quantum -30gm-tube"/>
    <x v="10"/>
  </r>
  <r>
    <s v="PREMISE @ 250ML"/>
    <n v="-202"/>
    <n v="0"/>
    <n v="2"/>
    <n v="-204"/>
    <s v="PREMISE @ 250ML-pcs"/>
    <x v="11"/>
  </r>
  <r>
    <s v="PREMISE SC350 10X1 LTR"/>
    <n v="142"/>
    <n v="30"/>
    <n v="26"/>
    <n v="146"/>
    <s v="PREMISE SC350 10X1 LTR-Pieces"/>
    <x v="12"/>
  </r>
  <r>
    <s v="PREMISE SC350 2X5 LTR"/>
    <n v="1"/>
    <n v="0"/>
    <n v="0"/>
    <n v="1"/>
    <s v="PREMISE SC350 2X5 LTR-Pieces"/>
    <x v="13"/>
  </r>
  <r>
    <s v="PREMISE SC350 40X250 ML"/>
    <n v="247"/>
    <n v="80"/>
    <n v="233"/>
    <n v="94"/>
    <s v="PREMISE SC350 40X250 ML-Pieces"/>
    <x v="11"/>
  </r>
  <r>
    <s v="QUICK BAYT 20X50 GR"/>
    <n v="121"/>
    <n v="240"/>
    <n v="0"/>
    <n v="361"/>
    <s v="QUICK BAYT 20X50 GR-Piece"/>
    <x v="14"/>
  </r>
  <r>
    <s v="QUICK BAYT -2 KG"/>
    <n v="-14"/>
    <n v="20"/>
    <n v="14"/>
    <n v="-8"/>
    <s v="QUICK BAYT -2 KG-Piece"/>
    <x v="15"/>
  </r>
  <r>
    <s v="Quickforce Bait 65gm"/>
    <n v="0"/>
    <n v="0"/>
    <n v="12"/>
    <n v="-12"/>
    <s v="Quickforce Bait 65gm-tube"/>
    <x v="1"/>
  </r>
  <r>
    <s v="QUICKFORCE GEL 20GM"/>
    <n v="0"/>
    <n v="0"/>
    <n v="84"/>
    <n v="-84"/>
    <s v="QUICKFORCE GEL 20GM-tube"/>
    <x v="1"/>
  </r>
  <r>
    <s v="Racumin Sure"/>
    <n v="971"/>
    <n v="400"/>
    <n v="0"/>
    <n v="1371"/>
    <s v="Racumin Sure-pcs"/>
    <x v="16"/>
  </r>
  <r>
    <s v="Responcer 1 Ltr"/>
    <n v="-252"/>
    <n v="50"/>
    <n v="114"/>
    <n v="-316"/>
    <s v="Responcer 1 Ltr-pcs"/>
    <x v="17"/>
  </r>
  <r>
    <s v="Solfac-Ew - 1 Ltr"/>
    <n v="74"/>
    <n v="20"/>
    <n v="3"/>
    <n v="91"/>
    <s v="Solfac-Ew - 1 Ltr-pcs"/>
    <x v="18"/>
  </r>
  <r>
    <s v="Solfac EW50- 100 ML"/>
    <n v="153"/>
    <n v="0"/>
    <n v="0"/>
    <n v="153"/>
    <s v="Solfac EW50- 100 ML-pcs"/>
    <x v="19"/>
  </r>
  <r>
    <s v="Solfac WP10"/>
    <n v="248"/>
    <n v="0"/>
    <n v="0"/>
    <n v="248"/>
    <s v="Solfac WP10-tube"/>
    <x v="1"/>
  </r>
  <r>
    <s v="Solfac Wp10 100*20GR"/>
    <n v="199"/>
    <n v="0"/>
    <n v="0"/>
    <n v="199"/>
    <s v="Solfac Wp10 100*20GR-pcs"/>
    <x v="20"/>
  </r>
  <r>
    <s v="Solfac Wp10 5kg"/>
    <n v="0"/>
    <n v="0"/>
    <n v="0"/>
    <n v="0"/>
    <s v="Solfac Wp10 5kg-pcs"/>
    <x v="21"/>
  </r>
  <r>
    <s v="Temprid 1/2 Ltr"/>
    <n v="-22"/>
    <n v="30"/>
    <n v="0"/>
    <n v="8"/>
    <s v="Temprid 1/2 Ltr-pcs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2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2">
        <item m="1" x="125"/>
        <item m="1" x="48"/>
        <item m="1" x="112"/>
        <item m="1" x="128"/>
        <item m="1" x="107"/>
        <item m="1" x="126"/>
        <item m="1" x="127"/>
        <item m="1" x="47"/>
        <item m="1" x="75"/>
        <item m="1" x="119"/>
        <item m="1" x="118"/>
        <item m="1" x="99"/>
        <item m="1" x="130"/>
        <item m="1" x="98"/>
        <item m="1" x="97"/>
        <item m="1" x="33"/>
        <item m="1" x="40"/>
        <item m="1" x="117"/>
        <item m="1" x="38"/>
        <item m="1" x="39"/>
        <item m="1" x="37"/>
        <item m="1" x="55"/>
        <item m="1" x="53"/>
        <item m="1" x="54"/>
        <item m="1" x="92"/>
        <item m="1" x="100"/>
        <item m="1" x="116"/>
        <item m="1" x="121"/>
        <item m="1" x="115"/>
        <item m="1" x="114"/>
        <item m="1" x="129"/>
        <item m="1" x="123"/>
        <item m="1" x="124"/>
        <item m="1" x="122"/>
        <item m="1" x="35"/>
        <item m="1" x="34"/>
        <item m="1" x="60"/>
        <item m="1" x="76"/>
        <item m="1" x="59"/>
        <item m="1" x="96"/>
        <item m="1" x="79"/>
        <item m="1" x="95"/>
        <item m="1" x="94"/>
        <item m="1" x="28"/>
        <item m="1" x="29"/>
        <item m="1" x="52"/>
        <item m="1" x="51"/>
        <item m="1" x="50"/>
        <item m="1" x="106"/>
        <item m="1" x="91"/>
        <item m="1" x="88"/>
        <item m="1" x="86"/>
        <item m="1" x="87"/>
        <item m="1" x="74"/>
        <item m="1" x="71"/>
        <item m="1" x="85"/>
        <item m="1" x="57"/>
        <item m="1" x="83"/>
        <item m="1" x="84"/>
        <item m="1" x="90"/>
        <item m="1" x="89"/>
        <item m="1" x="113"/>
        <item m="1" x="62"/>
        <item m="1" x="61"/>
        <item m="1" x="120"/>
        <item m="1" x="77"/>
        <item m="1" x="78"/>
        <item m="1" x="66"/>
        <item m="1" x="102"/>
        <item m="1" x="101"/>
        <item m="1" x="46"/>
        <item m="1" x="80"/>
        <item m="1" x="45"/>
        <item m="1" x="44"/>
        <item m="1" x="43"/>
        <item m="1" x="70"/>
        <item m="1" x="69"/>
        <item m="1" x="68"/>
        <item m="1" x="65"/>
        <item m="1" x="27"/>
        <item m="1" x="64"/>
        <item m="1" x="63"/>
        <item m="1" x="25"/>
        <item m="1" x="73"/>
        <item m="1" x="72"/>
        <item m="1" x="81"/>
        <item m="1" x="67"/>
        <item m="1" x="26"/>
        <item m="1" x="32"/>
        <item m="1" x="49"/>
        <item m="1" x="30"/>
        <item m="1" x="31"/>
        <item m="1" x="108"/>
        <item m="1" x="82"/>
        <item m="1" x="42"/>
        <item m="1" x="41"/>
        <item m="1" x="24"/>
        <item m="1" x="23"/>
        <item m="1" x="58"/>
        <item m="1" x="105"/>
        <item m="1" x="36"/>
        <item m="1" x="104"/>
        <item m="1" x="103"/>
        <item m="1" x="93"/>
        <item m="1" x="56"/>
        <item m="1" x="111"/>
        <item m="1" x="110"/>
        <item m="1" x="10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6"/>
  </rowFields>
  <rowItems count="24"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6"/>
  <sheetViews>
    <sheetView workbookViewId="0">
      <selection activeCell="A13" sqref="A13:E45"/>
    </sheetView>
  </sheetViews>
  <sheetFormatPr defaultRowHeight="14.4" x14ac:dyDescent="0.3"/>
  <cols>
    <col min="1" max="1" width="28.5546875" bestFit="1" customWidth="1"/>
    <col min="2" max="2" width="13.44140625" bestFit="1" customWidth="1"/>
    <col min="3" max="4" width="12.6640625" bestFit="1" customWidth="1"/>
    <col min="5" max="5" width="13.44140625" bestFit="1" customWidth="1"/>
  </cols>
  <sheetData>
    <row r="1" spans="1:9" ht="15.6" x14ac:dyDescent="0.3">
      <c r="A1" s="68" t="s">
        <v>43</v>
      </c>
      <c r="B1" s="68"/>
      <c r="C1" s="68"/>
      <c r="D1" s="44"/>
      <c r="E1" s="44"/>
    </row>
    <row r="2" spans="1:9" x14ac:dyDescent="0.3">
      <c r="A2" s="69" t="s">
        <v>44</v>
      </c>
      <c r="B2" s="69"/>
      <c r="C2" s="69"/>
      <c r="D2" s="44"/>
      <c r="E2" s="44"/>
    </row>
    <row r="3" spans="1:9" x14ac:dyDescent="0.3">
      <c r="A3" s="69" t="s">
        <v>45</v>
      </c>
      <c r="B3" s="69"/>
      <c r="C3" s="69"/>
      <c r="D3" s="44"/>
      <c r="E3" s="44"/>
    </row>
    <row r="4" spans="1:9" x14ac:dyDescent="0.3">
      <c r="A4" s="70" t="s">
        <v>46</v>
      </c>
      <c r="B4" s="70"/>
      <c r="C4" s="70"/>
      <c r="D4" s="44"/>
      <c r="E4" s="44"/>
    </row>
    <row r="5" spans="1:9" ht="15.6" x14ac:dyDescent="0.3">
      <c r="A5" s="71" t="s">
        <v>47</v>
      </c>
      <c r="B5" s="71"/>
      <c r="C5" s="71"/>
      <c r="D5" s="44"/>
      <c r="E5" s="44"/>
    </row>
    <row r="6" spans="1:9" x14ac:dyDescent="0.3">
      <c r="A6" s="69" t="s">
        <v>20</v>
      </c>
      <c r="B6" s="69"/>
      <c r="C6" s="69"/>
      <c r="D6" s="44"/>
      <c r="E6" s="44"/>
    </row>
    <row r="7" spans="1:9" x14ac:dyDescent="0.3">
      <c r="A7" s="69" t="s">
        <v>48</v>
      </c>
      <c r="B7" s="69"/>
      <c r="C7" s="69"/>
      <c r="D7" s="44"/>
      <c r="E7" s="44"/>
    </row>
    <row r="8" spans="1:9" x14ac:dyDescent="0.3">
      <c r="A8" s="45" t="s">
        <v>49</v>
      </c>
      <c r="B8" s="72" t="s">
        <v>47</v>
      </c>
      <c r="C8" s="72"/>
      <c r="D8" s="72"/>
      <c r="E8" s="72"/>
    </row>
    <row r="9" spans="1:9" x14ac:dyDescent="0.3">
      <c r="A9" s="46" t="s">
        <v>49</v>
      </c>
      <c r="B9" s="73" t="s">
        <v>43</v>
      </c>
      <c r="C9" s="74"/>
      <c r="D9" s="74"/>
      <c r="E9" s="74"/>
    </row>
    <row r="10" spans="1:9" x14ac:dyDescent="0.3">
      <c r="A10" s="47" t="s">
        <v>21</v>
      </c>
      <c r="B10" s="75" t="s">
        <v>48</v>
      </c>
      <c r="C10" s="76"/>
      <c r="D10" s="76"/>
      <c r="E10" s="76"/>
    </row>
    <row r="11" spans="1:9" ht="24" x14ac:dyDescent="0.3">
      <c r="A11" s="47" t="s">
        <v>49</v>
      </c>
      <c r="B11" s="48" t="s">
        <v>22</v>
      </c>
      <c r="C11" s="48" t="s">
        <v>23</v>
      </c>
      <c r="D11" s="48" t="s">
        <v>24</v>
      </c>
      <c r="E11" s="48" t="s">
        <v>25</v>
      </c>
      <c r="F11" s="62" t="s">
        <v>39</v>
      </c>
      <c r="G11" s="62" t="s">
        <v>50</v>
      </c>
      <c r="H11" s="62" t="s">
        <v>51</v>
      </c>
      <c r="I11" s="62" t="s">
        <v>52</v>
      </c>
    </row>
    <row r="12" spans="1:9" x14ac:dyDescent="0.3">
      <c r="A12" s="49" t="s">
        <v>49</v>
      </c>
      <c r="B12" s="50" t="s">
        <v>26</v>
      </c>
      <c r="C12" s="50" t="s">
        <v>26</v>
      </c>
      <c r="D12" s="50" t="s">
        <v>26</v>
      </c>
      <c r="E12" s="50" t="s">
        <v>26</v>
      </c>
    </row>
    <row r="13" spans="1:9" x14ac:dyDescent="0.3">
      <c r="A13" s="51" t="s">
        <v>53</v>
      </c>
      <c r="B13" s="77">
        <v>551</v>
      </c>
      <c r="C13" s="77">
        <v>250</v>
      </c>
      <c r="D13" s="77">
        <v>154</v>
      </c>
      <c r="E13" s="77">
        <v>647</v>
      </c>
      <c r="F13">
        <v>250</v>
      </c>
      <c r="G13">
        <v>154</v>
      </c>
      <c r="H13" s="78">
        <f>B13+F13-G13</f>
        <v>647</v>
      </c>
      <c r="I13" s="78">
        <f>E13-H13</f>
        <v>0</v>
      </c>
    </row>
    <row r="14" spans="1:9" x14ac:dyDescent="0.3">
      <c r="A14" s="51" t="s">
        <v>54</v>
      </c>
      <c r="B14" s="79">
        <v>-1</v>
      </c>
      <c r="C14" s="52">
        <v>0</v>
      </c>
      <c r="D14" s="52">
        <v>0</v>
      </c>
      <c r="E14" s="79">
        <v>-1</v>
      </c>
      <c r="F14">
        <v>0</v>
      </c>
      <c r="G14">
        <v>0</v>
      </c>
      <c r="H14" s="78">
        <f t="shared" ref="H14:H45" si="0">B14+F14-G14</f>
        <v>-1</v>
      </c>
      <c r="I14" s="78">
        <f t="shared" ref="I14:I45" si="1">E14-H14</f>
        <v>0</v>
      </c>
    </row>
    <row r="15" spans="1:9" x14ac:dyDescent="0.3">
      <c r="A15" s="51" t="s">
        <v>55</v>
      </c>
      <c r="B15" s="80">
        <v>87</v>
      </c>
      <c r="C15" s="80">
        <v>60</v>
      </c>
      <c r="D15" s="80">
        <v>111</v>
      </c>
      <c r="E15" s="80">
        <v>36</v>
      </c>
      <c r="F15">
        <v>60</v>
      </c>
      <c r="G15">
        <v>111</v>
      </c>
      <c r="H15" s="78">
        <f t="shared" si="0"/>
        <v>36</v>
      </c>
      <c r="I15" s="78">
        <f t="shared" si="1"/>
        <v>0</v>
      </c>
    </row>
    <row r="16" spans="1:9" x14ac:dyDescent="0.3">
      <c r="A16" s="51" t="s">
        <v>56</v>
      </c>
      <c r="B16" s="81">
        <v>-6</v>
      </c>
      <c r="C16" s="81">
        <v>20</v>
      </c>
      <c r="D16" s="81">
        <v>18</v>
      </c>
      <c r="E16" s="81">
        <v>-4</v>
      </c>
      <c r="F16">
        <v>20</v>
      </c>
      <c r="G16">
        <v>18</v>
      </c>
      <c r="H16" s="78">
        <f t="shared" si="0"/>
        <v>-4</v>
      </c>
      <c r="I16" s="78">
        <f t="shared" si="1"/>
        <v>0</v>
      </c>
    </row>
    <row r="17" spans="1:9" x14ac:dyDescent="0.3">
      <c r="A17" s="51" t="s">
        <v>57</v>
      </c>
      <c r="B17" s="80">
        <v>995</v>
      </c>
      <c r="C17" s="52">
        <v>0</v>
      </c>
      <c r="D17" s="52">
        <v>0</v>
      </c>
      <c r="E17" s="80">
        <v>995</v>
      </c>
      <c r="F17">
        <v>0</v>
      </c>
      <c r="G17">
        <v>0</v>
      </c>
      <c r="H17" s="78">
        <f t="shared" si="0"/>
        <v>995</v>
      </c>
      <c r="I17" s="78">
        <f t="shared" si="1"/>
        <v>0</v>
      </c>
    </row>
    <row r="18" spans="1:9" x14ac:dyDescent="0.3">
      <c r="A18" s="51" t="s">
        <v>58</v>
      </c>
      <c r="B18" s="52">
        <v>0</v>
      </c>
      <c r="C18" s="81">
        <v>4</v>
      </c>
      <c r="D18" s="81">
        <v>4</v>
      </c>
      <c r="E18" s="52">
        <v>0</v>
      </c>
      <c r="F18">
        <v>4</v>
      </c>
      <c r="G18">
        <v>4</v>
      </c>
      <c r="H18" s="78">
        <f t="shared" si="0"/>
        <v>0</v>
      </c>
      <c r="I18" s="78">
        <f t="shared" si="1"/>
        <v>0</v>
      </c>
    </row>
    <row r="19" spans="1:9" x14ac:dyDescent="0.3">
      <c r="A19" s="51" t="s">
        <v>59</v>
      </c>
      <c r="B19" s="82">
        <v>-75</v>
      </c>
      <c r="C19" s="52">
        <v>0</v>
      </c>
      <c r="D19" s="82">
        <v>10</v>
      </c>
      <c r="E19" s="82">
        <v>-85</v>
      </c>
      <c r="F19">
        <v>0</v>
      </c>
      <c r="G19">
        <v>10</v>
      </c>
      <c r="H19" s="78">
        <f t="shared" si="0"/>
        <v>-85</v>
      </c>
      <c r="I19" s="78">
        <f t="shared" si="1"/>
        <v>0</v>
      </c>
    </row>
    <row r="20" spans="1:9" x14ac:dyDescent="0.3">
      <c r="A20" s="51" t="s">
        <v>60</v>
      </c>
      <c r="B20" s="80">
        <v>28</v>
      </c>
      <c r="C20" s="52">
        <v>0</v>
      </c>
      <c r="D20" s="52">
        <v>0</v>
      </c>
      <c r="E20" s="80">
        <v>28</v>
      </c>
      <c r="F20">
        <v>0</v>
      </c>
      <c r="G20">
        <v>0</v>
      </c>
      <c r="H20" s="78">
        <f t="shared" si="0"/>
        <v>28</v>
      </c>
      <c r="I20" s="78">
        <f t="shared" si="1"/>
        <v>0</v>
      </c>
    </row>
    <row r="21" spans="1:9" x14ac:dyDescent="0.3">
      <c r="A21" s="51" t="s">
        <v>61</v>
      </c>
      <c r="B21" s="80">
        <v>32</v>
      </c>
      <c r="C21" s="80">
        <v>10</v>
      </c>
      <c r="D21" s="80">
        <v>11</v>
      </c>
      <c r="E21" s="80">
        <v>31</v>
      </c>
      <c r="F21">
        <v>10</v>
      </c>
      <c r="G21">
        <v>11</v>
      </c>
      <c r="H21" s="78">
        <f t="shared" si="0"/>
        <v>31</v>
      </c>
      <c r="I21" s="78">
        <f t="shared" si="1"/>
        <v>0</v>
      </c>
    </row>
    <row r="22" spans="1:9" x14ac:dyDescent="0.3">
      <c r="A22" s="51" t="s">
        <v>62</v>
      </c>
      <c r="B22" s="83">
        <v>-76</v>
      </c>
      <c r="C22" s="83">
        <v>552</v>
      </c>
      <c r="D22" s="83">
        <v>516</v>
      </c>
      <c r="E22" s="83">
        <v>-40</v>
      </c>
      <c r="F22">
        <v>552</v>
      </c>
      <c r="G22">
        <v>516</v>
      </c>
      <c r="H22" s="78">
        <f t="shared" si="0"/>
        <v>-40</v>
      </c>
      <c r="I22" s="78">
        <f t="shared" si="1"/>
        <v>0</v>
      </c>
    </row>
    <row r="23" spans="1:9" x14ac:dyDescent="0.3">
      <c r="A23" s="51" t="s">
        <v>63</v>
      </c>
      <c r="B23" s="80">
        <v>10</v>
      </c>
      <c r="C23" s="52">
        <v>0</v>
      </c>
      <c r="D23" s="52">
        <v>0</v>
      </c>
      <c r="E23" s="80">
        <v>10</v>
      </c>
      <c r="F23">
        <v>0</v>
      </c>
      <c r="G23">
        <v>0</v>
      </c>
      <c r="H23" s="78">
        <f t="shared" si="0"/>
        <v>10</v>
      </c>
      <c r="I23" s="78">
        <f t="shared" si="1"/>
        <v>0</v>
      </c>
    </row>
    <row r="24" spans="1:9" x14ac:dyDescent="0.3">
      <c r="A24" s="51" t="s">
        <v>64</v>
      </c>
      <c r="B24" s="83">
        <v>400</v>
      </c>
      <c r="C24" s="52">
        <v>0</v>
      </c>
      <c r="D24" s="52">
        <v>0</v>
      </c>
      <c r="E24" s="83">
        <v>400</v>
      </c>
      <c r="F24">
        <v>0</v>
      </c>
      <c r="G24">
        <v>0</v>
      </c>
      <c r="H24" s="78">
        <f t="shared" si="0"/>
        <v>400</v>
      </c>
      <c r="I24" s="78">
        <f t="shared" si="1"/>
        <v>0</v>
      </c>
    </row>
    <row r="25" spans="1:9" x14ac:dyDescent="0.3">
      <c r="A25" s="51" t="s">
        <v>65</v>
      </c>
      <c r="B25" s="83">
        <v>-194</v>
      </c>
      <c r="C25" s="83">
        <v>30</v>
      </c>
      <c r="D25" s="83">
        <v>16</v>
      </c>
      <c r="E25" s="83">
        <v>-180</v>
      </c>
      <c r="F25">
        <v>30</v>
      </c>
      <c r="G25">
        <v>16</v>
      </c>
      <c r="H25" s="78">
        <f t="shared" si="0"/>
        <v>-180</v>
      </c>
      <c r="I25" s="78">
        <f t="shared" si="1"/>
        <v>0</v>
      </c>
    </row>
    <row r="26" spans="1:9" x14ac:dyDescent="0.3">
      <c r="A26" s="51" t="s">
        <v>66</v>
      </c>
      <c r="B26" s="80">
        <v>-8</v>
      </c>
      <c r="C26" s="52">
        <v>0</v>
      </c>
      <c r="D26" s="52">
        <v>0</v>
      </c>
      <c r="E26" s="80">
        <v>-8</v>
      </c>
      <c r="F26">
        <v>0</v>
      </c>
      <c r="G26">
        <v>0</v>
      </c>
      <c r="H26" s="78">
        <f t="shared" si="0"/>
        <v>-8</v>
      </c>
      <c r="I26" s="78">
        <f t="shared" si="1"/>
        <v>0</v>
      </c>
    </row>
    <row r="27" spans="1:9" x14ac:dyDescent="0.3">
      <c r="A27" s="51" t="s">
        <v>67</v>
      </c>
      <c r="B27" s="84">
        <v>-2</v>
      </c>
      <c r="C27" s="84">
        <v>10</v>
      </c>
      <c r="D27" s="52">
        <v>0</v>
      </c>
      <c r="E27" s="84">
        <v>8</v>
      </c>
      <c r="F27">
        <v>10</v>
      </c>
      <c r="G27">
        <v>0</v>
      </c>
      <c r="H27" s="78">
        <f t="shared" si="0"/>
        <v>8</v>
      </c>
      <c r="I27" s="78">
        <f t="shared" si="1"/>
        <v>0</v>
      </c>
    </row>
    <row r="28" spans="1:9" x14ac:dyDescent="0.3">
      <c r="A28" s="51" t="s">
        <v>68</v>
      </c>
      <c r="B28" s="80">
        <v>15</v>
      </c>
      <c r="C28" s="80">
        <v>12</v>
      </c>
      <c r="D28" s="80">
        <v>4</v>
      </c>
      <c r="E28" s="80">
        <v>23</v>
      </c>
      <c r="F28">
        <v>12</v>
      </c>
      <c r="G28">
        <v>4</v>
      </c>
      <c r="H28" s="78">
        <f t="shared" si="0"/>
        <v>23</v>
      </c>
      <c r="I28" s="78">
        <f t="shared" si="1"/>
        <v>0</v>
      </c>
    </row>
    <row r="29" spans="1:9" x14ac:dyDescent="0.3">
      <c r="A29" s="51" t="s">
        <v>69</v>
      </c>
      <c r="B29" s="79">
        <v>6</v>
      </c>
      <c r="C29" s="52">
        <v>0</v>
      </c>
      <c r="D29" s="52">
        <v>0</v>
      </c>
      <c r="E29" s="79">
        <v>6</v>
      </c>
      <c r="F29">
        <v>0</v>
      </c>
      <c r="G29">
        <v>0</v>
      </c>
      <c r="H29" s="78">
        <f t="shared" si="0"/>
        <v>6</v>
      </c>
      <c r="I29" s="78">
        <f t="shared" si="1"/>
        <v>0</v>
      </c>
    </row>
    <row r="30" spans="1:9" x14ac:dyDescent="0.3">
      <c r="A30" s="51" t="s">
        <v>70</v>
      </c>
      <c r="B30" s="80">
        <v>-202</v>
      </c>
      <c r="C30" s="52">
        <v>0</v>
      </c>
      <c r="D30" s="80">
        <v>2</v>
      </c>
      <c r="E30" s="80">
        <v>-204</v>
      </c>
      <c r="F30">
        <v>0</v>
      </c>
      <c r="G30">
        <v>2</v>
      </c>
      <c r="H30" s="78">
        <f t="shared" si="0"/>
        <v>-204</v>
      </c>
      <c r="I30" s="78">
        <f t="shared" si="1"/>
        <v>0</v>
      </c>
    </row>
    <row r="31" spans="1:9" x14ac:dyDescent="0.3">
      <c r="A31" s="51" t="s">
        <v>71</v>
      </c>
      <c r="B31" s="85">
        <v>142</v>
      </c>
      <c r="C31" s="85">
        <v>30</v>
      </c>
      <c r="D31" s="85">
        <v>26</v>
      </c>
      <c r="E31" s="85">
        <v>146</v>
      </c>
      <c r="F31">
        <v>30</v>
      </c>
      <c r="G31">
        <v>26</v>
      </c>
      <c r="H31" s="78">
        <f t="shared" si="0"/>
        <v>146</v>
      </c>
      <c r="I31" s="78">
        <f t="shared" si="1"/>
        <v>0</v>
      </c>
    </row>
    <row r="32" spans="1:9" x14ac:dyDescent="0.3">
      <c r="A32" s="51" t="s">
        <v>72</v>
      </c>
      <c r="B32" s="85">
        <v>1</v>
      </c>
      <c r="C32" s="52">
        <v>0</v>
      </c>
      <c r="D32" s="52">
        <v>0</v>
      </c>
      <c r="E32" s="85">
        <v>1</v>
      </c>
      <c r="F32">
        <v>0</v>
      </c>
      <c r="G32">
        <v>0</v>
      </c>
      <c r="H32" s="78">
        <f t="shared" si="0"/>
        <v>1</v>
      </c>
      <c r="I32" s="78">
        <f t="shared" si="1"/>
        <v>0</v>
      </c>
    </row>
    <row r="33" spans="1:9" x14ac:dyDescent="0.3">
      <c r="A33" s="51" t="s">
        <v>73</v>
      </c>
      <c r="B33" s="85">
        <v>247</v>
      </c>
      <c r="C33" s="85">
        <v>80</v>
      </c>
      <c r="D33" s="85">
        <v>233</v>
      </c>
      <c r="E33" s="85">
        <v>94</v>
      </c>
      <c r="F33">
        <v>80</v>
      </c>
      <c r="G33">
        <v>233</v>
      </c>
      <c r="H33" s="78">
        <f t="shared" si="0"/>
        <v>94</v>
      </c>
      <c r="I33" s="78">
        <f t="shared" si="1"/>
        <v>0</v>
      </c>
    </row>
    <row r="34" spans="1:9" x14ac:dyDescent="0.3">
      <c r="A34" s="51" t="s">
        <v>74</v>
      </c>
      <c r="B34" s="82">
        <v>121</v>
      </c>
      <c r="C34" s="82">
        <v>240</v>
      </c>
      <c r="D34" s="52">
        <v>0</v>
      </c>
      <c r="E34" s="82">
        <v>361</v>
      </c>
      <c r="F34">
        <v>240</v>
      </c>
      <c r="G34">
        <v>0</v>
      </c>
      <c r="H34" s="78">
        <f t="shared" si="0"/>
        <v>361</v>
      </c>
      <c r="I34" s="78">
        <f t="shared" si="1"/>
        <v>0</v>
      </c>
    </row>
    <row r="35" spans="1:9" x14ac:dyDescent="0.3">
      <c r="A35" s="51" t="s">
        <v>75</v>
      </c>
      <c r="B35" s="82">
        <v>-14</v>
      </c>
      <c r="C35" s="82">
        <v>20</v>
      </c>
      <c r="D35" s="82">
        <v>14</v>
      </c>
      <c r="E35" s="82">
        <v>-8</v>
      </c>
      <c r="F35">
        <v>20</v>
      </c>
      <c r="G35">
        <v>14</v>
      </c>
      <c r="H35" s="78">
        <f t="shared" si="0"/>
        <v>-8</v>
      </c>
      <c r="I35" s="78">
        <f t="shared" si="1"/>
        <v>0</v>
      </c>
    </row>
    <row r="36" spans="1:9" x14ac:dyDescent="0.3">
      <c r="A36" s="51" t="s">
        <v>76</v>
      </c>
      <c r="B36" s="52">
        <v>0</v>
      </c>
      <c r="C36" s="52">
        <v>0</v>
      </c>
      <c r="D36" s="82">
        <v>12</v>
      </c>
      <c r="E36" s="82">
        <v>-12</v>
      </c>
      <c r="F36">
        <v>0</v>
      </c>
      <c r="G36">
        <v>12</v>
      </c>
      <c r="H36" s="78">
        <f t="shared" si="0"/>
        <v>-12</v>
      </c>
      <c r="I36" s="78">
        <f t="shared" si="1"/>
        <v>0</v>
      </c>
    </row>
    <row r="37" spans="1:9" x14ac:dyDescent="0.3">
      <c r="A37" s="51" t="s">
        <v>77</v>
      </c>
      <c r="B37" s="52">
        <v>0</v>
      </c>
      <c r="C37" s="52">
        <v>0</v>
      </c>
      <c r="D37" s="80">
        <v>84</v>
      </c>
      <c r="E37" s="80">
        <v>-84</v>
      </c>
      <c r="F37">
        <v>0</v>
      </c>
      <c r="G37">
        <v>84</v>
      </c>
      <c r="H37" s="78">
        <f t="shared" si="0"/>
        <v>-84</v>
      </c>
      <c r="I37" s="78">
        <f t="shared" si="1"/>
        <v>0</v>
      </c>
    </row>
    <row r="38" spans="1:9" x14ac:dyDescent="0.3">
      <c r="A38" s="51" t="s">
        <v>78</v>
      </c>
      <c r="B38" s="80">
        <v>971</v>
      </c>
      <c r="C38" s="80">
        <v>400</v>
      </c>
      <c r="D38" s="52">
        <v>0</v>
      </c>
      <c r="E38" s="80">
        <v>1371</v>
      </c>
      <c r="F38">
        <v>400</v>
      </c>
      <c r="G38">
        <v>0</v>
      </c>
      <c r="H38" s="78">
        <f t="shared" si="0"/>
        <v>1371</v>
      </c>
      <c r="I38" s="78">
        <f t="shared" si="1"/>
        <v>0</v>
      </c>
    </row>
    <row r="39" spans="1:9" x14ac:dyDescent="0.3">
      <c r="A39" s="51" t="s">
        <v>79</v>
      </c>
      <c r="B39" s="80">
        <v>-252</v>
      </c>
      <c r="C39" s="80">
        <v>50</v>
      </c>
      <c r="D39" s="80">
        <v>114</v>
      </c>
      <c r="E39" s="80">
        <v>-316</v>
      </c>
      <c r="F39">
        <v>50</v>
      </c>
      <c r="G39">
        <v>114</v>
      </c>
      <c r="H39" s="78">
        <f t="shared" si="0"/>
        <v>-316</v>
      </c>
      <c r="I39" s="78">
        <f t="shared" si="1"/>
        <v>0</v>
      </c>
    </row>
    <row r="40" spans="1:9" x14ac:dyDescent="0.3">
      <c r="A40" s="51" t="s">
        <v>80</v>
      </c>
      <c r="B40" s="80">
        <v>74</v>
      </c>
      <c r="C40" s="80">
        <v>20</v>
      </c>
      <c r="D40" s="80">
        <v>3</v>
      </c>
      <c r="E40" s="80">
        <v>91</v>
      </c>
      <c r="F40">
        <v>20</v>
      </c>
      <c r="G40">
        <v>3</v>
      </c>
      <c r="H40" s="78">
        <f t="shared" si="0"/>
        <v>91</v>
      </c>
      <c r="I40" s="78">
        <f t="shared" si="1"/>
        <v>0</v>
      </c>
    </row>
    <row r="41" spans="1:9" x14ac:dyDescent="0.3">
      <c r="A41" s="51" t="s">
        <v>81</v>
      </c>
      <c r="B41" s="80">
        <v>153</v>
      </c>
      <c r="C41" s="52">
        <v>0</v>
      </c>
      <c r="D41" s="52">
        <v>0</v>
      </c>
      <c r="E41" s="80">
        <v>153</v>
      </c>
      <c r="F41">
        <v>0</v>
      </c>
      <c r="G41">
        <v>0</v>
      </c>
      <c r="H41" s="78">
        <f t="shared" si="0"/>
        <v>153</v>
      </c>
      <c r="I41" s="78">
        <f t="shared" si="1"/>
        <v>0</v>
      </c>
    </row>
    <row r="42" spans="1:9" x14ac:dyDescent="0.3">
      <c r="A42" s="51" t="s">
        <v>82</v>
      </c>
      <c r="B42" s="82">
        <v>248</v>
      </c>
      <c r="C42" s="52">
        <v>0</v>
      </c>
      <c r="D42" s="52">
        <v>0</v>
      </c>
      <c r="E42" s="82">
        <v>248</v>
      </c>
      <c r="F42">
        <v>0</v>
      </c>
      <c r="G42">
        <v>0</v>
      </c>
      <c r="H42" s="78">
        <f t="shared" si="0"/>
        <v>248</v>
      </c>
      <c r="I42" s="78">
        <f t="shared" si="1"/>
        <v>0</v>
      </c>
    </row>
    <row r="43" spans="1:9" x14ac:dyDescent="0.3">
      <c r="A43" s="51" t="s">
        <v>83</v>
      </c>
      <c r="B43" s="80">
        <v>199</v>
      </c>
      <c r="C43" s="52">
        <v>0</v>
      </c>
      <c r="D43" s="52">
        <v>0</v>
      </c>
      <c r="E43" s="80">
        <v>199</v>
      </c>
      <c r="F43">
        <v>0</v>
      </c>
      <c r="G43">
        <v>0</v>
      </c>
      <c r="H43" s="78">
        <f t="shared" si="0"/>
        <v>199</v>
      </c>
      <c r="I43" s="78">
        <f t="shared" si="1"/>
        <v>0</v>
      </c>
    </row>
    <row r="44" spans="1:9" x14ac:dyDescent="0.3">
      <c r="A44" s="51" t="s">
        <v>84</v>
      </c>
      <c r="B44" s="52">
        <v>0</v>
      </c>
      <c r="C44" s="52">
        <v>0</v>
      </c>
      <c r="D44" s="52">
        <v>0</v>
      </c>
      <c r="E44" s="52">
        <v>0</v>
      </c>
      <c r="F44">
        <v>0</v>
      </c>
      <c r="G44">
        <v>0</v>
      </c>
      <c r="H44" s="78">
        <f t="shared" si="0"/>
        <v>0</v>
      </c>
      <c r="I44" s="78">
        <f t="shared" si="1"/>
        <v>0</v>
      </c>
    </row>
    <row r="45" spans="1:9" x14ac:dyDescent="0.3">
      <c r="A45" s="51" t="s">
        <v>85</v>
      </c>
      <c r="B45" s="80">
        <v>-22</v>
      </c>
      <c r="C45" s="80">
        <v>30</v>
      </c>
      <c r="D45" s="52">
        <v>0</v>
      </c>
      <c r="E45" s="80">
        <v>8</v>
      </c>
      <c r="F45">
        <v>30</v>
      </c>
      <c r="G45">
        <v>0</v>
      </c>
      <c r="H45" s="78">
        <f t="shared" si="0"/>
        <v>8</v>
      </c>
      <c r="I45" s="78">
        <f t="shared" si="1"/>
        <v>0</v>
      </c>
    </row>
    <row r="46" spans="1:9" x14ac:dyDescent="0.3">
      <c r="A46" s="53" t="s">
        <v>27</v>
      </c>
      <c r="B46" s="86"/>
      <c r="C46" s="86"/>
      <c r="D46" s="86"/>
      <c r="E46" s="86"/>
      <c r="H46" s="78"/>
      <c r="I46" s="78"/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34"/>
  <sheetViews>
    <sheetView workbookViewId="0"/>
  </sheetViews>
  <sheetFormatPr defaultRowHeight="14.4" x14ac:dyDescent="0.3"/>
  <cols>
    <col min="1" max="1" width="26" style="29" bestFit="1" customWidth="1"/>
    <col min="2" max="2" width="12.109375" style="29" bestFit="1" customWidth="1"/>
    <col min="3" max="4" width="11.5546875" style="29" bestFit="1" customWidth="1"/>
    <col min="5" max="5" width="12.109375" style="30" bestFit="1" customWidth="1"/>
    <col min="6" max="6" width="30" style="30" bestFit="1" customWidth="1"/>
    <col min="7" max="7" width="16.109375" style="30" customWidth="1"/>
    <col min="8" max="8" width="8.88671875" style="30"/>
    <col min="9" max="9" width="39.8867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  <col min="17" max="17" width="8.10937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53</v>
      </c>
      <c r="B2" s="77">
        <v>551</v>
      </c>
      <c r="C2" s="77">
        <v>250</v>
      </c>
      <c r="D2" s="77">
        <v>154</v>
      </c>
      <c r="E2" s="77">
        <v>647</v>
      </c>
      <c r="F2" s="55" t="str">
        <f>TRIM(A2&amp;"-pcs")</f>
        <v>Agenda 100ml-pcs</v>
      </c>
      <c r="G2" s="30" t="s">
        <v>91</v>
      </c>
      <c r="I2" s="57" t="s">
        <v>91</v>
      </c>
      <c r="J2" s="58">
        <v>551</v>
      </c>
      <c r="K2" s="58">
        <v>250</v>
      </c>
      <c r="L2" s="58">
        <v>154</v>
      </c>
      <c r="M2" s="58">
        <v>647</v>
      </c>
    </row>
    <row r="3" spans="1:17" x14ac:dyDescent="0.3">
      <c r="A3" s="51" t="s">
        <v>54</v>
      </c>
      <c r="B3" s="79">
        <v>-1</v>
      </c>
      <c r="C3" s="52">
        <v>0</v>
      </c>
      <c r="D3" s="52">
        <v>0</v>
      </c>
      <c r="E3" s="79">
        <v>-1</v>
      </c>
      <c r="F3" s="55" t="str">
        <f>TRIM(A3&amp;"-tube")</f>
        <v>Agenda 1 Liter-tube</v>
      </c>
      <c r="G3" s="30" t="s">
        <v>110</v>
      </c>
      <c r="I3" s="57" t="s">
        <v>110</v>
      </c>
      <c r="J3" s="58">
        <v>241</v>
      </c>
      <c r="K3" s="58">
        <v>20</v>
      </c>
      <c r="L3" s="58">
        <v>114</v>
      </c>
      <c r="M3" s="58">
        <v>147</v>
      </c>
    </row>
    <row r="4" spans="1:17" x14ac:dyDescent="0.3">
      <c r="A4" s="51" t="s">
        <v>55</v>
      </c>
      <c r="B4" s="80">
        <v>87</v>
      </c>
      <c r="C4" s="80">
        <v>60</v>
      </c>
      <c r="D4" s="80">
        <v>111</v>
      </c>
      <c r="E4" s="80">
        <v>36</v>
      </c>
      <c r="F4" s="55" t="str">
        <f t="shared" ref="F3:F34" si="0">TRIM(A4&amp;"-pcs")</f>
        <v>Agenda 500ml-pcs</v>
      </c>
      <c r="G4" s="30" t="s">
        <v>90</v>
      </c>
      <c r="I4" s="57" t="s">
        <v>90</v>
      </c>
      <c r="J4" s="58">
        <v>87</v>
      </c>
      <c r="K4" s="58">
        <v>60</v>
      </c>
      <c r="L4" s="58">
        <v>111</v>
      </c>
      <c r="M4" s="58">
        <v>36</v>
      </c>
    </row>
    <row r="5" spans="1:17" x14ac:dyDescent="0.3">
      <c r="A5" s="51" t="s">
        <v>56</v>
      </c>
      <c r="B5" s="81">
        <v>-6</v>
      </c>
      <c r="C5" s="81">
        <v>20</v>
      </c>
      <c r="D5" s="81">
        <v>18</v>
      </c>
      <c r="E5" s="81">
        <v>-4</v>
      </c>
      <c r="F5" s="55" t="str">
        <f>TRIM(A5&amp;"-tube")</f>
        <v>Aqua K-Othrine-tube</v>
      </c>
      <c r="G5" s="30" t="s">
        <v>110</v>
      </c>
      <c r="I5" s="57" t="s">
        <v>93</v>
      </c>
      <c r="J5" s="58">
        <v>920</v>
      </c>
      <c r="K5" s="58">
        <v>0</v>
      </c>
      <c r="L5" s="58">
        <v>10</v>
      </c>
      <c r="M5" s="58">
        <v>910</v>
      </c>
    </row>
    <row r="6" spans="1:17" x14ac:dyDescent="0.3">
      <c r="A6" s="51" t="s">
        <v>57</v>
      </c>
      <c r="B6" s="80">
        <v>995</v>
      </c>
      <c r="C6" s="52">
        <v>0</v>
      </c>
      <c r="D6" s="52">
        <v>0</v>
      </c>
      <c r="E6" s="80">
        <v>995</v>
      </c>
      <c r="F6" s="55" t="str">
        <f t="shared" si="0"/>
        <v>Barcelo 5 Gm-pcs</v>
      </c>
      <c r="G6" s="30" t="s">
        <v>93</v>
      </c>
      <c r="I6" s="57" t="s">
        <v>92</v>
      </c>
      <c r="J6" s="58">
        <v>0</v>
      </c>
      <c r="K6" s="58">
        <v>4</v>
      </c>
      <c r="L6" s="58">
        <v>4</v>
      </c>
      <c r="M6" s="58">
        <v>0</v>
      </c>
    </row>
    <row r="7" spans="1:17" x14ac:dyDescent="0.3">
      <c r="A7" s="51" t="s">
        <v>58</v>
      </c>
      <c r="B7" s="52">
        <v>0</v>
      </c>
      <c r="C7" s="81">
        <v>4</v>
      </c>
      <c r="D7" s="81">
        <v>4</v>
      </c>
      <c r="E7" s="52">
        <v>0</v>
      </c>
      <c r="F7" s="55" t="str">
        <f>TRIM(A7&amp;"-tube")</f>
        <v>Barcelo Gr 1kg.-tube</v>
      </c>
      <c r="G7" s="30" t="s">
        <v>92</v>
      </c>
      <c r="I7" s="57" t="s">
        <v>94</v>
      </c>
      <c r="J7" s="58">
        <v>60</v>
      </c>
      <c r="K7" s="58">
        <v>10</v>
      </c>
      <c r="L7" s="58">
        <v>11</v>
      </c>
      <c r="M7" s="58">
        <v>59</v>
      </c>
    </row>
    <row r="8" spans="1:17" x14ac:dyDescent="0.3">
      <c r="A8" s="51" t="s">
        <v>59</v>
      </c>
      <c r="B8" s="82">
        <v>-75</v>
      </c>
      <c r="C8" s="52">
        <v>0</v>
      </c>
      <c r="D8" s="82">
        <v>10</v>
      </c>
      <c r="E8" s="82">
        <v>-85</v>
      </c>
      <c r="F8" s="55" t="str">
        <f t="shared" ref="F7:F8" si="1">TRIM(A8&amp;"-Piece")</f>
        <v>Barcelo TB2 500g(100x5g)-Piece</v>
      </c>
      <c r="G8" s="30" t="s">
        <v>93</v>
      </c>
      <c r="I8" s="57" t="s">
        <v>97</v>
      </c>
      <c r="J8" s="58">
        <v>-76</v>
      </c>
      <c r="K8" s="58">
        <v>552</v>
      </c>
      <c r="L8" s="58">
        <v>516</v>
      </c>
      <c r="M8" s="58">
        <v>-40</v>
      </c>
    </row>
    <row r="9" spans="1:17" x14ac:dyDescent="0.3">
      <c r="A9" s="51" t="s">
        <v>60</v>
      </c>
      <c r="B9" s="80">
        <v>28</v>
      </c>
      <c r="C9" s="52">
        <v>0</v>
      </c>
      <c r="D9" s="52">
        <v>0</v>
      </c>
      <c r="E9" s="80">
        <v>28</v>
      </c>
      <c r="F9" s="55" t="str">
        <f t="shared" si="0"/>
        <v>Bi-Larva 25wp-pcs</v>
      </c>
      <c r="G9" s="30" t="s">
        <v>94</v>
      </c>
      <c r="I9" s="57" t="s">
        <v>95</v>
      </c>
      <c r="J9" s="58">
        <v>10</v>
      </c>
      <c r="K9" s="58">
        <v>0</v>
      </c>
      <c r="L9" s="58">
        <v>0</v>
      </c>
      <c r="M9" s="58">
        <v>10</v>
      </c>
    </row>
    <row r="10" spans="1:17" x14ac:dyDescent="0.3">
      <c r="A10" s="51" t="s">
        <v>61</v>
      </c>
      <c r="B10" s="80">
        <v>32</v>
      </c>
      <c r="C10" s="80">
        <v>10</v>
      </c>
      <c r="D10" s="80">
        <v>11</v>
      </c>
      <c r="E10" s="80">
        <v>31</v>
      </c>
      <c r="F10" s="55" t="str">
        <f t="shared" si="0"/>
        <v>Bi-Larva 500g-pcs</v>
      </c>
      <c r="G10" s="30" t="s">
        <v>94</v>
      </c>
      <c r="I10" s="57" t="s">
        <v>96</v>
      </c>
      <c r="J10" s="58">
        <v>206</v>
      </c>
      <c r="K10" s="58">
        <v>30</v>
      </c>
      <c r="L10" s="58">
        <v>16</v>
      </c>
      <c r="M10" s="58">
        <v>220</v>
      </c>
    </row>
    <row r="11" spans="1:17" x14ac:dyDescent="0.3">
      <c r="A11" s="51" t="s">
        <v>62</v>
      </c>
      <c r="B11" s="83">
        <v>-76</v>
      </c>
      <c r="C11" s="83">
        <v>552</v>
      </c>
      <c r="D11" s="83">
        <v>516</v>
      </c>
      <c r="E11" s="83">
        <v>-40</v>
      </c>
      <c r="F11" s="55" t="str">
        <f t="shared" ref="F11:F16" si="2">TRIM(A11&amp;"-liter")</f>
        <v>King Fog(Deltamethrine-1.25 ULV)-liter</v>
      </c>
      <c r="G11" s="30" t="s">
        <v>97</v>
      </c>
      <c r="I11" s="57" t="s">
        <v>98</v>
      </c>
      <c r="J11" s="58">
        <v>5</v>
      </c>
      <c r="K11" s="58">
        <v>22</v>
      </c>
      <c r="L11" s="58">
        <v>4</v>
      </c>
      <c r="M11" s="58">
        <v>23</v>
      </c>
      <c r="Q11" t="e">
        <f ca="1">OFFSET($I$1,0,0,COUNTA($I:$I),COUNTA($I$1:$M$1))</f>
        <v>#VALUE!</v>
      </c>
    </row>
    <row r="12" spans="1:17" x14ac:dyDescent="0.3">
      <c r="A12" s="51" t="s">
        <v>63</v>
      </c>
      <c r="B12" s="80">
        <v>10</v>
      </c>
      <c r="C12" s="52">
        <v>0</v>
      </c>
      <c r="D12" s="52">
        <v>0</v>
      </c>
      <c r="E12" s="80">
        <v>10</v>
      </c>
      <c r="F12" s="55" t="str">
        <f>TRIM(A12&amp;"-tube")</f>
        <v>K-Obiol Wp2,1kg-tube</v>
      </c>
      <c r="G12" s="30" t="s">
        <v>95</v>
      </c>
      <c r="I12" s="57" t="s">
        <v>99</v>
      </c>
      <c r="J12" s="58">
        <v>6</v>
      </c>
      <c r="K12" s="58">
        <v>0</v>
      </c>
      <c r="L12" s="58">
        <v>0</v>
      </c>
      <c r="M12" s="58">
        <v>6</v>
      </c>
    </row>
    <row r="13" spans="1:17" x14ac:dyDescent="0.3">
      <c r="A13" s="51" t="s">
        <v>64</v>
      </c>
      <c r="B13" s="83">
        <v>400</v>
      </c>
      <c r="C13" s="52">
        <v>0</v>
      </c>
      <c r="D13" s="52">
        <v>0</v>
      </c>
      <c r="E13" s="83">
        <v>400</v>
      </c>
      <c r="F13" s="55" t="str">
        <f t="shared" si="2"/>
        <v>K-Otherine-50ml-liter</v>
      </c>
      <c r="G13" s="30" t="s">
        <v>96</v>
      </c>
      <c r="I13" s="57" t="s">
        <v>102</v>
      </c>
      <c r="J13" s="58">
        <v>45</v>
      </c>
      <c r="K13" s="58">
        <v>80</v>
      </c>
      <c r="L13" s="58">
        <v>235</v>
      </c>
      <c r="M13" s="58">
        <v>-110</v>
      </c>
    </row>
    <row r="14" spans="1:17" x14ac:dyDescent="0.3">
      <c r="A14" s="51" t="s">
        <v>65</v>
      </c>
      <c r="B14" s="83">
        <v>-194</v>
      </c>
      <c r="C14" s="83">
        <v>30</v>
      </c>
      <c r="D14" s="83">
        <v>16</v>
      </c>
      <c r="E14" s="83">
        <v>-180</v>
      </c>
      <c r="F14" s="55" t="str">
        <f t="shared" si="2"/>
        <v>K Othrine Flow-1 Ltr-liter</v>
      </c>
      <c r="G14" s="30" t="s">
        <v>96</v>
      </c>
      <c r="I14" s="57" t="s">
        <v>100</v>
      </c>
      <c r="J14" s="58">
        <v>142</v>
      </c>
      <c r="K14" s="58">
        <v>30</v>
      </c>
      <c r="L14" s="58">
        <v>26</v>
      </c>
      <c r="M14" s="58">
        <v>146</v>
      </c>
    </row>
    <row r="15" spans="1:17" x14ac:dyDescent="0.3">
      <c r="A15" s="51" t="s">
        <v>66</v>
      </c>
      <c r="B15" s="80">
        <v>-8</v>
      </c>
      <c r="C15" s="52">
        <v>0</v>
      </c>
      <c r="D15" s="52">
        <v>0</v>
      </c>
      <c r="E15" s="80">
        <v>-8</v>
      </c>
      <c r="F15" s="55" t="str">
        <f t="shared" ref="F15:F16" si="3">TRIM(A15&amp;"-tube")</f>
        <v>Maxforce Forte-tube</v>
      </c>
      <c r="G15" s="30" t="s">
        <v>98</v>
      </c>
      <c r="I15" s="57" t="s">
        <v>101</v>
      </c>
      <c r="J15" s="58">
        <v>1</v>
      </c>
      <c r="K15" s="58">
        <v>0</v>
      </c>
      <c r="L15" s="58">
        <v>0</v>
      </c>
      <c r="M15" s="58">
        <v>1</v>
      </c>
    </row>
    <row r="16" spans="1:17" x14ac:dyDescent="0.3">
      <c r="A16" s="51" t="s">
        <v>67</v>
      </c>
      <c r="B16" s="84">
        <v>-2</v>
      </c>
      <c r="C16" s="84">
        <v>10</v>
      </c>
      <c r="D16" s="52">
        <v>0</v>
      </c>
      <c r="E16" s="84">
        <v>8</v>
      </c>
      <c r="F16" s="55" t="str">
        <f t="shared" si="3"/>
        <v>MAXFORCE FORTE 35GM-tube</v>
      </c>
      <c r="G16" s="30" t="s">
        <v>98</v>
      </c>
      <c r="I16" s="57" t="s">
        <v>103</v>
      </c>
      <c r="J16" s="58">
        <v>121</v>
      </c>
      <c r="K16" s="58">
        <v>240</v>
      </c>
      <c r="L16" s="58">
        <v>0</v>
      </c>
      <c r="M16" s="58">
        <v>361</v>
      </c>
    </row>
    <row r="17" spans="1:13" x14ac:dyDescent="0.3">
      <c r="A17" s="51" t="s">
        <v>68</v>
      </c>
      <c r="B17" s="80">
        <v>15</v>
      </c>
      <c r="C17" s="80">
        <v>12</v>
      </c>
      <c r="D17" s="80">
        <v>4</v>
      </c>
      <c r="E17" s="80">
        <v>23</v>
      </c>
      <c r="F17" s="55" t="str">
        <f t="shared" si="0"/>
        <v>Max Force Gel (Bayer)-pcs</v>
      </c>
      <c r="G17" s="30" t="s">
        <v>98</v>
      </c>
      <c r="I17" s="57" t="s">
        <v>104</v>
      </c>
      <c r="J17" s="58">
        <v>-14</v>
      </c>
      <c r="K17" s="58">
        <v>20</v>
      </c>
      <c r="L17" s="58">
        <v>14</v>
      </c>
      <c r="M17" s="58">
        <v>-8</v>
      </c>
    </row>
    <row r="18" spans="1:13" x14ac:dyDescent="0.3">
      <c r="A18" s="51" t="s">
        <v>69</v>
      </c>
      <c r="B18" s="79">
        <v>6</v>
      </c>
      <c r="C18" s="52">
        <v>0</v>
      </c>
      <c r="D18" s="52">
        <v>0</v>
      </c>
      <c r="E18" s="79">
        <v>6</v>
      </c>
      <c r="F18" s="55" t="str">
        <f>TRIM(A18&amp;"-tube")</f>
        <v>Maxforce Quantum -30gm-tube</v>
      </c>
      <c r="G18" s="30" t="s">
        <v>99</v>
      </c>
      <c r="I18" s="57" t="s">
        <v>105</v>
      </c>
      <c r="J18" s="58">
        <v>971</v>
      </c>
      <c r="K18" s="58">
        <v>400</v>
      </c>
      <c r="L18" s="58">
        <v>0</v>
      </c>
      <c r="M18" s="58">
        <v>1371</v>
      </c>
    </row>
    <row r="19" spans="1:13" x14ac:dyDescent="0.3">
      <c r="A19" s="51" t="s">
        <v>70</v>
      </c>
      <c r="B19" s="80">
        <v>-202</v>
      </c>
      <c r="C19" s="52">
        <v>0</v>
      </c>
      <c r="D19" s="80">
        <v>2</v>
      </c>
      <c r="E19" s="80">
        <v>-204</v>
      </c>
      <c r="F19" s="55" t="str">
        <f t="shared" si="0"/>
        <v>PREMISE @ 250ML-pcs</v>
      </c>
      <c r="G19" s="30" t="s">
        <v>102</v>
      </c>
      <c r="I19" s="57" t="s">
        <v>106</v>
      </c>
      <c r="J19" s="58">
        <v>-252</v>
      </c>
      <c r="K19" s="58">
        <v>50</v>
      </c>
      <c r="L19" s="58">
        <v>114</v>
      </c>
      <c r="M19" s="58">
        <v>-316</v>
      </c>
    </row>
    <row r="20" spans="1:13" x14ac:dyDescent="0.3">
      <c r="A20" s="51" t="s">
        <v>71</v>
      </c>
      <c r="B20" s="85">
        <v>142</v>
      </c>
      <c r="C20" s="85">
        <v>30</v>
      </c>
      <c r="D20" s="85">
        <v>26</v>
      </c>
      <c r="E20" s="85">
        <v>146</v>
      </c>
      <c r="F20" s="55" t="str">
        <f t="shared" ref="F20:F26" si="4">TRIM(A20&amp;"-Pieces")</f>
        <v>PREMISE SC350 10X1 LTR-Pieces</v>
      </c>
      <c r="G20" s="30" t="s">
        <v>100</v>
      </c>
      <c r="I20" s="57" t="s">
        <v>107</v>
      </c>
      <c r="J20" s="58">
        <v>74</v>
      </c>
      <c r="K20" s="58">
        <v>20</v>
      </c>
      <c r="L20" s="58">
        <v>3</v>
      </c>
      <c r="M20" s="58">
        <v>91</v>
      </c>
    </row>
    <row r="21" spans="1:13" x14ac:dyDescent="0.3">
      <c r="A21" s="51" t="s">
        <v>72</v>
      </c>
      <c r="B21" s="85">
        <v>1</v>
      </c>
      <c r="C21" s="52">
        <v>0</v>
      </c>
      <c r="D21" s="52">
        <v>0</v>
      </c>
      <c r="E21" s="85">
        <v>1</v>
      </c>
      <c r="F21" s="55" t="str">
        <f t="shared" si="4"/>
        <v>PREMISE SC350 2X5 LTR-Pieces</v>
      </c>
      <c r="G21" s="30" t="s">
        <v>101</v>
      </c>
      <c r="I21" s="57" t="s">
        <v>112</v>
      </c>
      <c r="J21" s="58">
        <v>153</v>
      </c>
      <c r="K21" s="58">
        <v>0</v>
      </c>
      <c r="L21" s="58">
        <v>0</v>
      </c>
      <c r="M21" s="58">
        <v>153</v>
      </c>
    </row>
    <row r="22" spans="1:13" x14ac:dyDescent="0.3">
      <c r="A22" s="51" t="s">
        <v>73</v>
      </c>
      <c r="B22" s="85">
        <v>247</v>
      </c>
      <c r="C22" s="85">
        <v>80</v>
      </c>
      <c r="D22" s="85">
        <v>233</v>
      </c>
      <c r="E22" s="85">
        <v>94</v>
      </c>
      <c r="F22" s="55" t="str">
        <f t="shared" si="4"/>
        <v>PREMISE SC350 40X250 ML-Pieces</v>
      </c>
      <c r="G22" s="30" t="s">
        <v>102</v>
      </c>
      <c r="I22" s="57" t="s">
        <v>108</v>
      </c>
      <c r="J22" s="58">
        <v>199</v>
      </c>
      <c r="K22" s="58">
        <v>0</v>
      </c>
      <c r="L22" s="58">
        <v>0</v>
      </c>
      <c r="M22" s="58">
        <v>199</v>
      </c>
    </row>
    <row r="23" spans="1:13" x14ac:dyDescent="0.3">
      <c r="A23" s="51" t="s">
        <v>74</v>
      </c>
      <c r="B23" s="82">
        <v>121</v>
      </c>
      <c r="C23" s="82">
        <v>240</v>
      </c>
      <c r="D23" s="52">
        <v>0</v>
      </c>
      <c r="E23" s="82">
        <v>361</v>
      </c>
      <c r="F23" s="55" t="str">
        <f t="shared" ref="F23:F26" si="5">TRIM(A23&amp;"-Piece")</f>
        <v>QUICK BAYT 20X50 GR-Piece</v>
      </c>
      <c r="G23" s="30" t="s">
        <v>103</v>
      </c>
      <c r="I23" s="57" t="s">
        <v>113</v>
      </c>
      <c r="J23" s="58">
        <v>0</v>
      </c>
      <c r="K23" s="58">
        <v>0</v>
      </c>
      <c r="L23" s="58">
        <v>0</v>
      </c>
      <c r="M23" s="58">
        <v>0</v>
      </c>
    </row>
    <row r="24" spans="1:13" x14ac:dyDescent="0.3">
      <c r="A24" s="51" t="s">
        <v>75</v>
      </c>
      <c r="B24" s="82">
        <v>-14</v>
      </c>
      <c r="C24" s="82">
        <v>20</v>
      </c>
      <c r="D24" s="82">
        <v>14</v>
      </c>
      <c r="E24" s="82">
        <v>-8</v>
      </c>
      <c r="F24" s="55" t="str">
        <f t="shared" si="5"/>
        <v>QUICK BAYT -2 KG-Piece</v>
      </c>
      <c r="G24" s="30" t="s">
        <v>104</v>
      </c>
      <c r="I24" s="57" t="s">
        <v>109</v>
      </c>
      <c r="J24" s="58">
        <v>-22</v>
      </c>
      <c r="K24" s="58">
        <v>30</v>
      </c>
      <c r="L24" s="58">
        <v>0</v>
      </c>
      <c r="M24" s="58">
        <v>8</v>
      </c>
    </row>
    <row r="25" spans="1:13" x14ac:dyDescent="0.3">
      <c r="A25" s="51" t="s">
        <v>76</v>
      </c>
      <c r="B25" s="52">
        <v>0</v>
      </c>
      <c r="C25" s="52">
        <v>0</v>
      </c>
      <c r="D25" s="82">
        <v>12</v>
      </c>
      <c r="E25" s="82">
        <v>-12</v>
      </c>
      <c r="F25" s="55" t="str">
        <f t="shared" ref="F25:F26" si="6">TRIM(A25&amp;"-tube")</f>
        <v>Quickforce Bait 65gm-tube</v>
      </c>
      <c r="G25" s="30" t="s">
        <v>110</v>
      </c>
      <c r="I25" s="57" t="s">
        <v>27</v>
      </c>
      <c r="J25" s="58">
        <v>3428</v>
      </c>
      <c r="K25" s="58">
        <v>1818</v>
      </c>
      <c r="L25" s="58">
        <v>1332</v>
      </c>
      <c r="M25" s="58">
        <v>3914</v>
      </c>
    </row>
    <row r="26" spans="1:13" x14ac:dyDescent="0.3">
      <c r="A26" s="51" t="s">
        <v>77</v>
      </c>
      <c r="B26" s="52">
        <v>0</v>
      </c>
      <c r="C26" s="52">
        <v>0</v>
      </c>
      <c r="D26" s="80">
        <v>84</v>
      </c>
      <c r="E26" s="80">
        <v>-84</v>
      </c>
      <c r="F26" s="55" t="str">
        <f t="shared" si="6"/>
        <v>QUICKFORCE GEL 20GM-tube</v>
      </c>
      <c r="G26" s="30" t="s">
        <v>110</v>
      </c>
    </row>
    <row r="27" spans="1:13" x14ac:dyDescent="0.3">
      <c r="A27" s="51" t="s">
        <v>78</v>
      </c>
      <c r="B27" s="80">
        <v>971</v>
      </c>
      <c r="C27" s="80">
        <v>400</v>
      </c>
      <c r="D27" s="52">
        <v>0</v>
      </c>
      <c r="E27" s="80">
        <v>1371</v>
      </c>
      <c r="F27" s="55" t="str">
        <f t="shared" si="0"/>
        <v>Racumin Sure-pcs</v>
      </c>
      <c r="G27" s="30" t="s">
        <v>105</v>
      </c>
    </row>
    <row r="28" spans="1:13" x14ac:dyDescent="0.3">
      <c r="A28" s="51" t="s">
        <v>79</v>
      </c>
      <c r="B28" s="80">
        <v>-252</v>
      </c>
      <c r="C28" s="80">
        <v>50</v>
      </c>
      <c r="D28" s="80">
        <v>114</v>
      </c>
      <c r="E28" s="80">
        <v>-316</v>
      </c>
      <c r="F28" s="55" t="str">
        <f t="shared" si="0"/>
        <v>Responcer 1 Ltr-pcs</v>
      </c>
      <c r="G28" s="30" t="s">
        <v>106</v>
      </c>
    </row>
    <row r="29" spans="1:13" x14ac:dyDescent="0.3">
      <c r="A29" s="51" t="s">
        <v>80</v>
      </c>
      <c r="B29" s="80">
        <v>74</v>
      </c>
      <c r="C29" s="80">
        <v>20</v>
      </c>
      <c r="D29" s="80">
        <v>3</v>
      </c>
      <c r="E29" s="80">
        <v>91</v>
      </c>
      <c r="F29" s="55" t="str">
        <f t="shared" si="0"/>
        <v>Solfac-Ew - 1 Ltr-pcs</v>
      </c>
      <c r="G29" s="30" t="s">
        <v>107</v>
      </c>
    </row>
    <row r="30" spans="1:13" x14ac:dyDescent="0.3">
      <c r="A30" s="51" t="s">
        <v>81</v>
      </c>
      <c r="B30" s="80">
        <v>153</v>
      </c>
      <c r="C30" s="52">
        <v>0</v>
      </c>
      <c r="D30" s="52">
        <v>0</v>
      </c>
      <c r="E30" s="80">
        <v>153</v>
      </c>
      <c r="F30" s="55" t="str">
        <f t="shared" si="0"/>
        <v>Solfac EW50- 100 ML-pcs</v>
      </c>
      <c r="G30" s="30" t="s">
        <v>112</v>
      </c>
    </row>
    <row r="31" spans="1:13" x14ac:dyDescent="0.3">
      <c r="A31" s="51" t="s">
        <v>82</v>
      </c>
      <c r="B31" s="82">
        <v>248</v>
      </c>
      <c r="C31" s="52">
        <v>0</v>
      </c>
      <c r="D31" s="52">
        <v>0</v>
      </c>
      <c r="E31" s="82">
        <v>248</v>
      </c>
      <c r="F31" s="55" t="str">
        <f>TRIM(A31&amp;"-tube")</f>
        <v>Solfac WP10-tube</v>
      </c>
      <c r="G31" s="30" t="s">
        <v>110</v>
      </c>
    </row>
    <row r="32" spans="1:13" x14ac:dyDescent="0.3">
      <c r="A32" s="51" t="s">
        <v>83</v>
      </c>
      <c r="B32" s="80">
        <v>199</v>
      </c>
      <c r="C32" s="52">
        <v>0</v>
      </c>
      <c r="D32" s="52">
        <v>0</v>
      </c>
      <c r="E32" s="80">
        <v>199</v>
      </c>
      <c r="F32" s="55" t="str">
        <f t="shared" si="0"/>
        <v>Solfac Wp10 100*20GR-pcs</v>
      </c>
      <c r="G32" s="30" t="s">
        <v>108</v>
      </c>
    </row>
    <row r="33" spans="1:7" x14ac:dyDescent="0.3">
      <c r="A33" s="51" t="s">
        <v>84</v>
      </c>
      <c r="B33" s="52">
        <v>0</v>
      </c>
      <c r="C33" s="52">
        <v>0</v>
      </c>
      <c r="D33" s="52">
        <v>0</v>
      </c>
      <c r="E33" s="52">
        <v>0</v>
      </c>
      <c r="F33" s="55" t="str">
        <f t="shared" si="0"/>
        <v>Solfac Wp10 5kg-pcs</v>
      </c>
      <c r="G33" s="30" t="s">
        <v>113</v>
      </c>
    </row>
    <row r="34" spans="1:7" x14ac:dyDescent="0.3">
      <c r="A34" s="51" t="s">
        <v>85</v>
      </c>
      <c r="B34" s="80">
        <v>-22</v>
      </c>
      <c r="C34" s="80">
        <v>30</v>
      </c>
      <c r="D34" s="52">
        <v>0</v>
      </c>
      <c r="E34" s="80">
        <v>8</v>
      </c>
      <c r="F34" s="55" t="str">
        <f t="shared" si="0"/>
        <v>Temprid 1/2 Ltr-pcs</v>
      </c>
      <c r="G34" s="30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91</v>
      </c>
      <c r="C3" s="3"/>
      <c r="D3" s="4"/>
      <c r="E3" s="38">
        <f t="shared" ref="E3:E4" ca="1" si="0">VLOOKUP($B3,FinalDeal_Vlookup,2,0)</f>
        <v>551</v>
      </c>
      <c r="F3" s="39">
        <f ca="1">VLOOKUP($B3,FinalDeal_Vlookup,3,0)</f>
        <v>250</v>
      </c>
      <c r="G3" s="40">
        <v>0</v>
      </c>
      <c r="H3" s="40">
        <f t="shared" ref="H3:H4" ca="1" si="1">VLOOKUP($B3,FinalDeal_Vlookup,4,0)</f>
        <v>154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647</v>
      </c>
    </row>
    <row r="4" spans="1:13" x14ac:dyDescent="0.3">
      <c r="A4" s="16"/>
      <c r="B4" s="4" t="s">
        <v>110</v>
      </c>
      <c r="C4" s="3"/>
      <c r="D4" s="4"/>
      <c r="E4" s="42">
        <f t="shared" ca="1" si="0"/>
        <v>241</v>
      </c>
      <c r="F4" s="39">
        <f t="shared" ref="F4:F25" ca="1" si="3">VLOOKUP($B4,FinalDeal_Vlookup,3,0)</f>
        <v>20</v>
      </c>
      <c r="G4" s="39">
        <v>0</v>
      </c>
      <c r="H4" s="39">
        <f t="shared" ca="1" si="1"/>
        <v>114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147</v>
      </c>
    </row>
    <row r="5" spans="1:13" x14ac:dyDescent="0.3">
      <c r="A5" s="16"/>
      <c r="B5" s="4" t="s">
        <v>90</v>
      </c>
      <c r="C5" s="3"/>
      <c r="D5" s="4"/>
      <c r="E5" s="42">
        <f t="shared" ref="E5:E25" ca="1" si="4">VLOOKUP($B5,FinalDeal_Vlookup,2,0)</f>
        <v>87</v>
      </c>
      <c r="F5" s="39">
        <f t="shared" ca="1" si="3"/>
        <v>60</v>
      </c>
      <c r="G5" s="39">
        <v>0</v>
      </c>
      <c r="H5" s="39">
        <f t="shared" ref="H5:H25" ca="1" si="5">VLOOKUP($B5,FinalDeal_Vlookup,4,0)</f>
        <v>111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" ca="1" si="6">VLOOKUP($B5,FinalDeal_Vlookup,5,0)</f>
        <v>36</v>
      </c>
    </row>
    <row r="6" spans="1:13" x14ac:dyDescent="0.3">
      <c r="A6" s="16"/>
      <c r="B6" s="4" t="s">
        <v>93</v>
      </c>
      <c r="C6" s="3"/>
      <c r="D6" s="4"/>
      <c r="E6" s="42">
        <f t="shared" ca="1" si="4"/>
        <v>920</v>
      </c>
      <c r="F6" s="39">
        <f t="shared" ca="1" si="3"/>
        <v>0</v>
      </c>
      <c r="G6" s="39">
        <v>0</v>
      </c>
      <c r="H6" s="39">
        <f t="shared" ca="1" si="5"/>
        <v>10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910</v>
      </c>
    </row>
    <row r="7" spans="1:13" x14ac:dyDescent="0.3">
      <c r="A7" s="16"/>
      <c r="B7" s="4" t="s">
        <v>92</v>
      </c>
      <c r="C7" s="3"/>
      <c r="D7" s="4"/>
      <c r="E7" s="42">
        <f t="shared" ca="1" si="4"/>
        <v>0</v>
      </c>
      <c r="F7" s="39">
        <f t="shared" ca="1" si="3"/>
        <v>4</v>
      </c>
      <c r="G7" s="39">
        <v>0</v>
      </c>
      <c r="H7" s="39">
        <f t="shared" ca="1" si="5"/>
        <v>4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94</v>
      </c>
      <c r="C8" s="3"/>
      <c r="D8" s="4"/>
      <c r="E8" s="42">
        <f t="shared" ca="1" si="4"/>
        <v>60</v>
      </c>
      <c r="F8" s="39">
        <f t="shared" ca="1" si="3"/>
        <v>10</v>
      </c>
      <c r="G8" s="39">
        <v>0</v>
      </c>
      <c r="H8" s="39">
        <f t="shared" ca="1" si="5"/>
        <v>11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59</v>
      </c>
    </row>
    <row r="9" spans="1:13" x14ac:dyDescent="0.3">
      <c r="A9" s="16"/>
      <c r="B9" s="4" t="s">
        <v>97</v>
      </c>
      <c r="C9" s="3"/>
      <c r="D9" s="4"/>
      <c r="E9" s="42">
        <f t="shared" ca="1" si="4"/>
        <v>-76</v>
      </c>
      <c r="F9" s="39">
        <f t="shared" ca="1" si="3"/>
        <v>552</v>
      </c>
      <c r="G9" s="39">
        <v>0</v>
      </c>
      <c r="H9" s="39">
        <f t="shared" ca="1" si="5"/>
        <v>516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-40</v>
      </c>
    </row>
    <row r="10" spans="1:13" x14ac:dyDescent="0.3">
      <c r="A10" s="16"/>
      <c r="B10" s="4" t="s">
        <v>95</v>
      </c>
      <c r="C10" s="3"/>
      <c r="D10" s="4"/>
      <c r="E10" s="42">
        <f t="shared" ca="1" si="4"/>
        <v>10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10</v>
      </c>
    </row>
    <row r="11" spans="1:13" x14ac:dyDescent="0.3">
      <c r="A11" s="16"/>
      <c r="B11" s="4" t="s">
        <v>96</v>
      </c>
      <c r="C11" s="3"/>
      <c r="D11" s="4"/>
      <c r="E11" s="42">
        <f t="shared" ca="1" si="4"/>
        <v>206</v>
      </c>
      <c r="F11" s="39">
        <f t="shared" ca="1" si="3"/>
        <v>30</v>
      </c>
      <c r="G11" s="39">
        <v>0</v>
      </c>
      <c r="H11" s="39">
        <f t="shared" ca="1" si="5"/>
        <v>16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220</v>
      </c>
    </row>
    <row r="12" spans="1:13" x14ac:dyDescent="0.3">
      <c r="A12" s="16"/>
      <c r="B12" s="4" t="s">
        <v>98</v>
      </c>
      <c r="C12" s="3"/>
      <c r="D12" s="4"/>
      <c r="E12" s="42">
        <f t="shared" ca="1" si="4"/>
        <v>5</v>
      </c>
      <c r="F12" s="39">
        <f t="shared" ca="1" si="3"/>
        <v>22</v>
      </c>
      <c r="G12" s="39">
        <v>0</v>
      </c>
      <c r="H12" s="39">
        <f t="shared" ca="1" si="5"/>
        <v>4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23</v>
      </c>
    </row>
    <row r="13" spans="1:13" x14ac:dyDescent="0.3">
      <c r="A13" s="16"/>
      <c r="B13" s="4" t="s">
        <v>99</v>
      </c>
      <c r="C13" s="3"/>
      <c r="D13" s="4"/>
      <c r="E13" s="42">
        <f t="shared" ca="1" si="4"/>
        <v>6</v>
      </c>
      <c r="F13" s="39">
        <f t="shared" ca="1" si="3"/>
        <v>0</v>
      </c>
      <c r="G13" s="39">
        <v>0</v>
      </c>
      <c r="H13" s="39">
        <f t="shared" ca="1" si="5"/>
        <v>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6</v>
      </c>
    </row>
    <row r="14" spans="1:13" x14ac:dyDescent="0.3">
      <c r="A14" s="16"/>
      <c r="B14" s="4" t="s">
        <v>102</v>
      </c>
      <c r="C14" s="3"/>
      <c r="D14" s="4"/>
      <c r="E14" s="42">
        <f t="shared" ca="1" si="4"/>
        <v>45</v>
      </c>
      <c r="F14" s="39">
        <f t="shared" ca="1" si="3"/>
        <v>80</v>
      </c>
      <c r="G14" s="39">
        <v>0</v>
      </c>
      <c r="H14" s="39">
        <f t="shared" ca="1" si="5"/>
        <v>235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-110</v>
      </c>
    </row>
    <row r="15" spans="1:13" x14ac:dyDescent="0.3">
      <c r="A15" s="16"/>
      <c r="B15" s="4" t="s">
        <v>100</v>
      </c>
      <c r="C15" s="3"/>
      <c r="D15" s="4"/>
      <c r="E15" s="42">
        <f t="shared" ca="1" si="4"/>
        <v>142</v>
      </c>
      <c r="F15" s="39">
        <f t="shared" ca="1" si="3"/>
        <v>30</v>
      </c>
      <c r="G15" s="39">
        <v>0</v>
      </c>
      <c r="H15" s="39">
        <f t="shared" ca="1" si="5"/>
        <v>26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146</v>
      </c>
    </row>
    <row r="16" spans="1:13" x14ac:dyDescent="0.3">
      <c r="A16" s="16"/>
      <c r="B16" s="4" t="s">
        <v>101</v>
      </c>
      <c r="C16" s="3"/>
      <c r="D16" s="4"/>
      <c r="E16" s="42">
        <f t="shared" ca="1" si="4"/>
        <v>1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</v>
      </c>
    </row>
    <row r="17" spans="1:13" x14ac:dyDescent="0.3">
      <c r="A17" s="16"/>
      <c r="B17" s="4" t="s">
        <v>103</v>
      </c>
      <c r="C17" s="3"/>
      <c r="D17" s="4"/>
      <c r="E17" s="42">
        <f t="shared" ca="1" si="4"/>
        <v>121</v>
      </c>
      <c r="F17" s="39">
        <f t="shared" ca="1" si="3"/>
        <v>240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361</v>
      </c>
    </row>
    <row r="18" spans="1:13" x14ac:dyDescent="0.3">
      <c r="A18" s="16"/>
      <c r="B18" s="4" t="s">
        <v>104</v>
      </c>
      <c r="C18" s="3"/>
      <c r="D18" s="4"/>
      <c r="E18" s="42">
        <f t="shared" ca="1" si="4"/>
        <v>-14</v>
      </c>
      <c r="F18" s="39">
        <f t="shared" ca="1" si="3"/>
        <v>20</v>
      </c>
      <c r="G18" s="39">
        <v>0</v>
      </c>
      <c r="H18" s="39">
        <f t="shared" ca="1" si="5"/>
        <v>14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-8</v>
      </c>
    </row>
    <row r="19" spans="1:13" x14ac:dyDescent="0.3">
      <c r="A19" s="16"/>
      <c r="B19" s="4" t="s">
        <v>105</v>
      </c>
      <c r="C19" s="3"/>
      <c r="D19" s="4"/>
      <c r="E19" s="42">
        <f t="shared" ca="1" si="4"/>
        <v>971</v>
      </c>
      <c r="F19" s="39">
        <f t="shared" ca="1" si="3"/>
        <v>400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1371</v>
      </c>
    </row>
    <row r="20" spans="1:13" x14ac:dyDescent="0.3">
      <c r="A20" s="16"/>
      <c r="B20" s="4" t="s">
        <v>106</v>
      </c>
      <c r="C20" s="3"/>
      <c r="D20" s="4"/>
      <c r="E20" s="42">
        <f t="shared" ca="1" si="4"/>
        <v>-252</v>
      </c>
      <c r="F20" s="39">
        <f t="shared" ca="1" si="3"/>
        <v>50</v>
      </c>
      <c r="G20" s="39">
        <v>0</v>
      </c>
      <c r="H20" s="39">
        <f t="shared" ca="1" si="5"/>
        <v>114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-316</v>
      </c>
    </row>
    <row r="21" spans="1:13" x14ac:dyDescent="0.3">
      <c r="A21" s="16"/>
      <c r="B21" s="4" t="s">
        <v>107</v>
      </c>
      <c r="C21" s="3"/>
      <c r="D21" s="4"/>
      <c r="E21" s="42">
        <f t="shared" ca="1" si="4"/>
        <v>74</v>
      </c>
      <c r="F21" s="39">
        <f t="shared" ca="1" si="3"/>
        <v>20</v>
      </c>
      <c r="G21" s="39">
        <v>0</v>
      </c>
      <c r="H21" s="39">
        <f t="shared" ca="1" si="5"/>
        <v>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91</v>
      </c>
    </row>
    <row r="22" spans="1:13" x14ac:dyDescent="0.3">
      <c r="A22" s="16"/>
      <c r="B22" s="4" t="s">
        <v>112</v>
      </c>
      <c r="C22" s="3"/>
      <c r="D22" s="4"/>
      <c r="E22" s="42">
        <f t="shared" ca="1" si="4"/>
        <v>153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153</v>
      </c>
    </row>
    <row r="23" spans="1:13" x14ac:dyDescent="0.3">
      <c r="A23" s="16"/>
      <c r="B23" s="4" t="s">
        <v>108</v>
      </c>
      <c r="C23" s="3"/>
      <c r="D23" s="4"/>
      <c r="E23" s="42">
        <f t="shared" ca="1" si="4"/>
        <v>199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199</v>
      </c>
    </row>
    <row r="24" spans="1:13" x14ac:dyDescent="0.3">
      <c r="A24" s="16"/>
      <c r="B24" s="4" t="s">
        <v>113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ht="15" thickBot="1" x14ac:dyDescent="0.35">
      <c r="A25" s="16"/>
      <c r="B25" s="4" t="s">
        <v>109</v>
      </c>
      <c r="C25" s="3"/>
      <c r="D25" s="4"/>
      <c r="E25" s="42">
        <f t="shared" ca="1" si="4"/>
        <v>-22</v>
      </c>
      <c r="F25" s="39">
        <f t="shared" ca="1" si="3"/>
        <v>30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8</v>
      </c>
    </row>
    <row r="26" spans="1:13" ht="15" thickBot="1" x14ac:dyDescent="0.35">
      <c r="A26" s="16"/>
      <c r="B26" s="19"/>
      <c r="C26" s="18"/>
      <c r="D26" s="19" t="s">
        <v>18</v>
      </c>
      <c r="E26" s="24">
        <f ca="1">SUM(E3:E25)</f>
        <v>3428</v>
      </c>
      <c r="F26" s="24">
        <f ca="1">SUM(F3:F25)</f>
        <v>1818</v>
      </c>
      <c r="G26" s="24">
        <f>SUM(G3:G25)</f>
        <v>0</v>
      </c>
      <c r="H26" s="24">
        <f ca="1">SUM(H3:H25)</f>
        <v>1332</v>
      </c>
      <c r="I26" s="24">
        <f>SUM(I3:I25)</f>
        <v>0</v>
      </c>
      <c r="J26" s="24">
        <f>SUM(J3:J25)</f>
        <v>0</v>
      </c>
      <c r="K26" s="24">
        <f>SUM(K3:K25)</f>
        <v>0</v>
      </c>
      <c r="L26" s="24">
        <f>SUM(L3:L25)</f>
        <v>0</v>
      </c>
      <c r="M26" s="25">
        <f ca="1">SUM(M3:M25)</f>
        <v>3914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31"/>
  <sheetViews>
    <sheetView topLeftCell="A4" workbookViewId="0">
      <selection activeCell="A32" sqref="A3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86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114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40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87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9" t="s">
        <v>12</v>
      </c>
      <c r="B8" s="59" t="s">
        <v>88</v>
      </c>
      <c r="C8" s="59" t="s">
        <v>38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x14ac:dyDescent="0.3">
      <c r="A9" s="60" t="s">
        <v>89</v>
      </c>
      <c r="B9" s="61">
        <v>1224500</v>
      </c>
      <c r="C9" s="60" t="s">
        <v>90</v>
      </c>
      <c r="D9" s="61">
        <v>87</v>
      </c>
      <c r="E9" s="61">
        <v>60</v>
      </c>
      <c r="F9" s="61">
        <v>0</v>
      </c>
      <c r="G9" s="61">
        <v>111</v>
      </c>
      <c r="H9" s="61">
        <v>0</v>
      </c>
      <c r="I9" s="61">
        <v>0</v>
      </c>
      <c r="J9" s="61">
        <v>0</v>
      </c>
      <c r="K9" s="61">
        <v>0</v>
      </c>
      <c r="L9" s="61">
        <v>36</v>
      </c>
    </row>
    <row r="10" spans="1:12" x14ac:dyDescent="0.3">
      <c r="A10" s="60" t="s">
        <v>89</v>
      </c>
      <c r="B10" s="61">
        <v>1224500</v>
      </c>
      <c r="C10" s="60" t="s">
        <v>91</v>
      </c>
      <c r="D10" s="61">
        <v>551</v>
      </c>
      <c r="E10" s="61">
        <v>250</v>
      </c>
      <c r="F10" s="61">
        <v>0</v>
      </c>
      <c r="G10" s="61">
        <v>154</v>
      </c>
      <c r="H10" s="61">
        <v>0</v>
      </c>
      <c r="I10" s="61">
        <v>0</v>
      </c>
      <c r="J10" s="61">
        <v>0</v>
      </c>
      <c r="K10" s="61">
        <v>0</v>
      </c>
      <c r="L10" s="61">
        <v>647</v>
      </c>
    </row>
    <row r="11" spans="1:12" x14ac:dyDescent="0.3">
      <c r="A11" s="60" t="s">
        <v>89</v>
      </c>
      <c r="B11" s="61">
        <v>1224500</v>
      </c>
      <c r="C11" s="60" t="s">
        <v>92</v>
      </c>
      <c r="D11" s="61">
        <v>0</v>
      </c>
      <c r="E11" s="61">
        <v>4</v>
      </c>
      <c r="F11" s="61">
        <v>0</v>
      </c>
      <c r="G11" s="61">
        <v>4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</row>
    <row r="12" spans="1:12" x14ac:dyDescent="0.3">
      <c r="A12" s="60" t="s">
        <v>89</v>
      </c>
      <c r="B12" s="61">
        <v>1224500</v>
      </c>
      <c r="C12" s="60" t="s">
        <v>93</v>
      </c>
      <c r="D12" s="61">
        <v>920</v>
      </c>
      <c r="E12" s="61">
        <v>0</v>
      </c>
      <c r="F12" s="61">
        <v>0</v>
      </c>
      <c r="G12" s="61">
        <v>10</v>
      </c>
      <c r="H12" s="61">
        <v>0</v>
      </c>
      <c r="I12" s="61">
        <v>0</v>
      </c>
      <c r="J12" s="61">
        <v>0</v>
      </c>
      <c r="K12" s="61">
        <v>0</v>
      </c>
      <c r="L12" s="61">
        <v>910</v>
      </c>
    </row>
    <row r="13" spans="1:12" x14ac:dyDescent="0.3">
      <c r="A13" s="60" t="s">
        <v>89</v>
      </c>
      <c r="B13" s="61">
        <v>1224500</v>
      </c>
      <c r="C13" s="60" t="s">
        <v>94</v>
      </c>
      <c r="D13" s="61">
        <v>60</v>
      </c>
      <c r="E13" s="61">
        <v>10</v>
      </c>
      <c r="F13" s="61">
        <v>0</v>
      </c>
      <c r="G13" s="61">
        <v>11</v>
      </c>
      <c r="H13" s="61">
        <v>0</v>
      </c>
      <c r="I13" s="61">
        <v>0</v>
      </c>
      <c r="J13" s="61">
        <v>0</v>
      </c>
      <c r="K13" s="61">
        <v>0</v>
      </c>
      <c r="L13" s="61">
        <v>59</v>
      </c>
    </row>
    <row r="14" spans="1:12" x14ac:dyDescent="0.3">
      <c r="A14" s="60" t="s">
        <v>89</v>
      </c>
      <c r="B14" s="61">
        <v>1224500</v>
      </c>
      <c r="C14" s="60" t="s">
        <v>95</v>
      </c>
      <c r="D14" s="61">
        <v>10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10</v>
      </c>
    </row>
    <row r="15" spans="1:12" x14ac:dyDescent="0.3">
      <c r="A15" s="60" t="s">
        <v>89</v>
      </c>
      <c r="B15" s="61">
        <v>1224500</v>
      </c>
      <c r="C15" s="60" t="s">
        <v>96</v>
      </c>
      <c r="D15" s="61">
        <v>206</v>
      </c>
      <c r="E15" s="61">
        <v>30</v>
      </c>
      <c r="F15" s="61">
        <v>0</v>
      </c>
      <c r="G15" s="61">
        <v>16</v>
      </c>
      <c r="H15" s="61">
        <v>0</v>
      </c>
      <c r="I15" s="61">
        <v>0</v>
      </c>
      <c r="J15" s="61">
        <v>0</v>
      </c>
      <c r="K15" s="61">
        <v>0</v>
      </c>
      <c r="L15" s="61">
        <v>220</v>
      </c>
    </row>
    <row r="16" spans="1:12" x14ac:dyDescent="0.3">
      <c r="A16" s="60" t="s">
        <v>89</v>
      </c>
      <c r="B16" s="61">
        <v>1224500</v>
      </c>
      <c r="C16" s="60" t="s">
        <v>97</v>
      </c>
      <c r="D16" s="61">
        <v>-76</v>
      </c>
      <c r="E16" s="61">
        <v>552</v>
      </c>
      <c r="F16" s="61">
        <v>0</v>
      </c>
      <c r="G16" s="61">
        <v>516</v>
      </c>
      <c r="H16" s="61">
        <v>0</v>
      </c>
      <c r="I16" s="61">
        <v>0</v>
      </c>
      <c r="J16" s="61">
        <v>0</v>
      </c>
      <c r="K16" s="61">
        <v>0</v>
      </c>
      <c r="L16" s="61">
        <v>-40</v>
      </c>
    </row>
    <row r="17" spans="1:12" x14ac:dyDescent="0.3">
      <c r="A17" s="60" t="s">
        <v>89</v>
      </c>
      <c r="B17" s="61">
        <v>1224500</v>
      </c>
      <c r="C17" s="60" t="s">
        <v>98</v>
      </c>
      <c r="D17" s="61">
        <v>5</v>
      </c>
      <c r="E17" s="61">
        <v>22</v>
      </c>
      <c r="F17" s="61">
        <v>0</v>
      </c>
      <c r="G17" s="61">
        <v>4</v>
      </c>
      <c r="H17" s="61">
        <v>0</v>
      </c>
      <c r="I17" s="61">
        <v>0</v>
      </c>
      <c r="J17" s="61">
        <v>0</v>
      </c>
      <c r="K17" s="61">
        <v>0</v>
      </c>
      <c r="L17" s="61">
        <v>23</v>
      </c>
    </row>
    <row r="18" spans="1:12" x14ac:dyDescent="0.3">
      <c r="A18" s="60" t="s">
        <v>89</v>
      </c>
      <c r="B18" s="61">
        <v>1224500</v>
      </c>
      <c r="C18" s="60" t="s">
        <v>99</v>
      </c>
      <c r="D18" s="61">
        <v>6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6</v>
      </c>
    </row>
    <row r="19" spans="1:12" x14ac:dyDescent="0.3">
      <c r="A19" s="60" t="s">
        <v>89</v>
      </c>
      <c r="B19" s="61">
        <v>1224500</v>
      </c>
      <c r="C19" s="60" t="s">
        <v>100</v>
      </c>
      <c r="D19" s="61">
        <v>142</v>
      </c>
      <c r="E19" s="61">
        <v>40</v>
      </c>
      <c r="F19" s="61">
        <v>0</v>
      </c>
      <c r="G19" s="61">
        <v>26</v>
      </c>
      <c r="H19" s="61">
        <v>0</v>
      </c>
      <c r="I19" s="61">
        <v>0</v>
      </c>
      <c r="J19" s="61">
        <v>0</v>
      </c>
      <c r="K19" s="61">
        <v>0</v>
      </c>
      <c r="L19" s="61">
        <v>156</v>
      </c>
    </row>
    <row r="20" spans="1:12" x14ac:dyDescent="0.3">
      <c r="A20" s="60" t="s">
        <v>89</v>
      </c>
      <c r="B20" s="61">
        <v>1224500</v>
      </c>
      <c r="C20" s="60" t="s">
        <v>101</v>
      </c>
      <c r="D20" s="61">
        <v>1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1</v>
      </c>
    </row>
    <row r="21" spans="1:12" x14ac:dyDescent="0.3">
      <c r="A21" s="60" t="s">
        <v>89</v>
      </c>
      <c r="B21" s="61">
        <v>1224500</v>
      </c>
      <c r="C21" s="60" t="s">
        <v>102</v>
      </c>
      <c r="D21" s="61">
        <v>45</v>
      </c>
      <c r="E21" s="61">
        <v>200</v>
      </c>
      <c r="F21" s="61">
        <v>0</v>
      </c>
      <c r="G21" s="61">
        <v>236</v>
      </c>
      <c r="H21" s="61">
        <v>0</v>
      </c>
      <c r="I21" s="61">
        <v>0</v>
      </c>
      <c r="J21" s="61">
        <v>0</v>
      </c>
      <c r="K21" s="61">
        <v>0</v>
      </c>
      <c r="L21" s="61">
        <v>9</v>
      </c>
    </row>
    <row r="22" spans="1:12" x14ac:dyDescent="0.3">
      <c r="A22" s="60" t="s">
        <v>89</v>
      </c>
      <c r="B22" s="61">
        <v>1224500</v>
      </c>
      <c r="C22" s="60" t="s">
        <v>103</v>
      </c>
      <c r="D22" s="61">
        <v>121</v>
      </c>
      <c r="E22" s="61">
        <v>240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361</v>
      </c>
    </row>
    <row r="23" spans="1:12" x14ac:dyDescent="0.3">
      <c r="A23" s="60" t="s">
        <v>89</v>
      </c>
      <c r="B23" s="61">
        <v>1224500</v>
      </c>
      <c r="C23" s="60" t="s">
        <v>104</v>
      </c>
      <c r="D23" s="61">
        <v>-14</v>
      </c>
      <c r="E23" s="61">
        <v>20</v>
      </c>
      <c r="F23" s="61">
        <v>0</v>
      </c>
      <c r="G23" s="61">
        <v>14</v>
      </c>
      <c r="H23" s="61">
        <v>0</v>
      </c>
      <c r="I23" s="61">
        <v>0</v>
      </c>
      <c r="J23" s="61">
        <v>0</v>
      </c>
      <c r="K23" s="61">
        <v>0</v>
      </c>
      <c r="L23" s="61">
        <v>-8</v>
      </c>
    </row>
    <row r="24" spans="1:12" x14ac:dyDescent="0.3">
      <c r="A24" s="60" t="s">
        <v>89</v>
      </c>
      <c r="B24" s="61">
        <v>1224500</v>
      </c>
      <c r="C24" s="60" t="s">
        <v>105</v>
      </c>
      <c r="D24" s="61">
        <v>971</v>
      </c>
      <c r="E24" s="61">
        <v>400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1371</v>
      </c>
    </row>
    <row r="25" spans="1:12" x14ac:dyDescent="0.3">
      <c r="A25" s="60" t="s">
        <v>89</v>
      </c>
      <c r="B25" s="61">
        <v>1224500</v>
      </c>
      <c r="C25" s="60" t="s">
        <v>106</v>
      </c>
      <c r="D25" s="61">
        <v>-252</v>
      </c>
      <c r="E25" s="61">
        <v>120</v>
      </c>
      <c r="F25" s="61">
        <v>0</v>
      </c>
      <c r="G25" s="61">
        <v>114</v>
      </c>
      <c r="H25" s="61">
        <v>0</v>
      </c>
      <c r="I25" s="61">
        <v>0</v>
      </c>
      <c r="J25" s="61">
        <v>0</v>
      </c>
      <c r="K25" s="61">
        <v>0</v>
      </c>
      <c r="L25" s="61">
        <v>-246</v>
      </c>
    </row>
    <row r="26" spans="1:12" x14ac:dyDescent="0.3">
      <c r="A26" s="60" t="s">
        <v>89</v>
      </c>
      <c r="B26" s="61">
        <v>1224500</v>
      </c>
      <c r="C26" s="60" t="s">
        <v>107</v>
      </c>
      <c r="D26" s="61">
        <v>74</v>
      </c>
      <c r="E26" s="61">
        <v>20</v>
      </c>
      <c r="F26" s="61">
        <v>0</v>
      </c>
      <c r="G26" s="61">
        <v>3</v>
      </c>
      <c r="H26" s="61">
        <v>0</v>
      </c>
      <c r="I26" s="61">
        <v>0</v>
      </c>
      <c r="J26" s="61">
        <v>0</v>
      </c>
      <c r="K26" s="61">
        <v>0</v>
      </c>
      <c r="L26" s="61">
        <v>91</v>
      </c>
    </row>
    <row r="27" spans="1:12" x14ac:dyDescent="0.3">
      <c r="A27" s="60" t="s">
        <v>89</v>
      </c>
      <c r="B27" s="61">
        <v>1224500</v>
      </c>
      <c r="C27" s="60" t="s">
        <v>112</v>
      </c>
      <c r="D27" s="61">
        <v>153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153</v>
      </c>
    </row>
    <row r="28" spans="1:12" x14ac:dyDescent="0.3">
      <c r="A28" s="60" t="s">
        <v>89</v>
      </c>
      <c r="B28" s="61">
        <v>1224500</v>
      </c>
      <c r="C28" s="60" t="s">
        <v>108</v>
      </c>
      <c r="D28" s="61">
        <v>199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199</v>
      </c>
    </row>
    <row r="29" spans="1:12" x14ac:dyDescent="0.3">
      <c r="A29" s="60" t="s">
        <v>89</v>
      </c>
      <c r="B29" s="61">
        <v>1224500</v>
      </c>
      <c r="C29" s="60" t="s">
        <v>109</v>
      </c>
      <c r="D29" s="61">
        <v>-22</v>
      </c>
      <c r="E29" s="61">
        <v>30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8</v>
      </c>
    </row>
    <row r="30" spans="1:12" x14ac:dyDescent="0.3">
      <c r="A30" s="60" t="s">
        <v>89</v>
      </c>
      <c r="B30" s="61">
        <v>1224500</v>
      </c>
      <c r="C30" s="60" t="s">
        <v>110</v>
      </c>
      <c r="D30" s="61">
        <v>-37</v>
      </c>
      <c r="E30" s="61">
        <v>20</v>
      </c>
      <c r="F30" s="61">
        <v>0</v>
      </c>
      <c r="G30" s="61">
        <v>114</v>
      </c>
      <c r="H30" s="61">
        <v>0</v>
      </c>
      <c r="I30" s="61">
        <v>0</v>
      </c>
      <c r="J30" s="61">
        <v>0</v>
      </c>
      <c r="K30" s="61">
        <v>0</v>
      </c>
      <c r="L30" s="61">
        <v>-131</v>
      </c>
    </row>
    <row r="31" spans="1:12" x14ac:dyDescent="0.3">
      <c r="A31" s="87" t="s">
        <v>111</v>
      </c>
      <c r="B31" s="60"/>
      <c r="C31" s="60"/>
      <c r="D31" s="61">
        <v>3150</v>
      </c>
      <c r="E31" s="61">
        <v>2018</v>
      </c>
      <c r="F31" s="61">
        <v>0</v>
      </c>
      <c r="G31" s="61">
        <v>1333</v>
      </c>
      <c r="H31" s="61">
        <v>0</v>
      </c>
      <c r="I31" s="61">
        <v>0</v>
      </c>
      <c r="J31" s="61">
        <v>0</v>
      </c>
      <c r="K31" s="61">
        <v>0</v>
      </c>
      <c r="L31" s="61">
        <v>3835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2"/>
  <sheetViews>
    <sheetView workbookViewId="0">
      <selection activeCell="B1" sqref="B1:B22"/>
    </sheetView>
  </sheetViews>
  <sheetFormatPr defaultRowHeight="14.4" x14ac:dyDescent="0.3"/>
  <sheetData>
    <row r="1" spans="1:3" x14ac:dyDescent="0.3">
      <c r="A1" t="s">
        <v>90</v>
      </c>
      <c r="B1">
        <f>VLOOKUP(A1,'[2]Product Master Sheet'!$B$2:$F$506,5,0)</f>
        <v>408</v>
      </c>
      <c r="C1">
        <v>87</v>
      </c>
    </row>
    <row r="2" spans="1:3" x14ac:dyDescent="0.3">
      <c r="A2" t="s">
        <v>91</v>
      </c>
      <c r="B2">
        <f>VLOOKUP(A2,'[2]Product Master Sheet'!$B$2:$F$506,5,0)</f>
        <v>410</v>
      </c>
      <c r="C2">
        <v>551</v>
      </c>
    </row>
    <row r="3" spans="1:3" x14ac:dyDescent="0.3">
      <c r="A3" t="s">
        <v>92</v>
      </c>
      <c r="B3">
        <f>VLOOKUP(A3,'[2]Product Master Sheet'!$B$2:$F$506,5,0)</f>
        <v>412</v>
      </c>
      <c r="C3">
        <v>0</v>
      </c>
    </row>
    <row r="4" spans="1:3" x14ac:dyDescent="0.3">
      <c r="A4" t="s">
        <v>93</v>
      </c>
      <c r="B4">
        <f>VLOOKUP(A4,'[2]Product Master Sheet'!$B$2:$F$506,5,0)</f>
        <v>413</v>
      </c>
      <c r="C4">
        <v>920</v>
      </c>
    </row>
    <row r="5" spans="1:3" x14ac:dyDescent="0.3">
      <c r="A5" t="s">
        <v>94</v>
      </c>
      <c r="B5">
        <f>VLOOKUP(A5,'[2]Product Master Sheet'!$B$2:$F$506,5,0)</f>
        <v>414</v>
      </c>
      <c r="C5">
        <v>60</v>
      </c>
    </row>
    <row r="6" spans="1:3" x14ac:dyDescent="0.3">
      <c r="A6" t="s">
        <v>95</v>
      </c>
      <c r="B6">
        <f>VLOOKUP(A6,'[2]Product Master Sheet'!$B$2:$F$506,5,0)</f>
        <v>416</v>
      </c>
      <c r="C6">
        <v>10</v>
      </c>
    </row>
    <row r="7" spans="1:3" x14ac:dyDescent="0.3">
      <c r="A7" t="s">
        <v>96</v>
      </c>
      <c r="B7">
        <f>VLOOKUP(A7,'[2]Product Master Sheet'!$B$2:$F$506,5,0)</f>
        <v>417</v>
      </c>
      <c r="C7">
        <v>206</v>
      </c>
    </row>
    <row r="8" spans="1:3" x14ac:dyDescent="0.3">
      <c r="A8" t="s">
        <v>97</v>
      </c>
      <c r="B8">
        <f>VLOOKUP(A8,'[2]Product Master Sheet'!$B$2:$F$506,5,0)</f>
        <v>415</v>
      </c>
      <c r="C8">
        <v>-76</v>
      </c>
    </row>
    <row r="9" spans="1:3" x14ac:dyDescent="0.3">
      <c r="A9" t="s">
        <v>98</v>
      </c>
      <c r="B9">
        <f>VLOOKUP(A9,'[2]Product Master Sheet'!$B$2:$F$506,5,0)</f>
        <v>418</v>
      </c>
      <c r="C9">
        <v>5</v>
      </c>
    </row>
    <row r="10" spans="1:3" x14ac:dyDescent="0.3">
      <c r="A10" t="s">
        <v>99</v>
      </c>
      <c r="B10">
        <f>VLOOKUP(A10,'[2]Product Master Sheet'!$B$2:$F$506,5,0)</f>
        <v>420</v>
      </c>
      <c r="C10">
        <v>6</v>
      </c>
    </row>
    <row r="11" spans="1:3" x14ac:dyDescent="0.3">
      <c r="A11" t="s">
        <v>100</v>
      </c>
      <c r="B11">
        <f>VLOOKUP(A11,'[2]Product Master Sheet'!$B$2:$F$506,5,0)</f>
        <v>421</v>
      </c>
      <c r="C11">
        <v>142</v>
      </c>
    </row>
    <row r="12" spans="1:3" x14ac:dyDescent="0.3">
      <c r="A12" t="s">
        <v>101</v>
      </c>
      <c r="B12">
        <f>VLOOKUP(A12,'[2]Product Master Sheet'!$B$2:$F$506,5,0)</f>
        <v>422</v>
      </c>
      <c r="C12">
        <v>1</v>
      </c>
    </row>
    <row r="13" spans="1:3" x14ac:dyDescent="0.3">
      <c r="A13" t="s">
        <v>102</v>
      </c>
      <c r="B13">
        <f>VLOOKUP(A13,'[2]Product Master Sheet'!$B$2:$F$506,5,0)</f>
        <v>423</v>
      </c>
      <c r="C13">
        <v>45</v>
      </c>
    </row>
    <row r="14" spans="1:3" x14ac:dyDescent="0.3">
      <c r="A14" t="s">
        <v>103</v>
      </c>
      <c r="B14">
        <f>VLOOKUP(A14,'[2]Product Master Sheet'!$B$2:$F$506,5,0)</f>
        <v>424</v>
      </c>
      <c r="C14">
        <v>121</v>
      </c>
    </row>
    <row r="15" spans="1:3" x14ac:dyDescent="0.3">
      <c r="A15" t="s">
        <v>104</v>
      </c>
      <c r="B15">
        <f>VLOOKUP(A15,'[2]Product Master Sheet'!$B$2:$F$506,5,0)</f>
        <v>425</v>
      </c>
      <c r="C15">
        <v>-14</v>
      </c>
    </row>
    <row r="16" spans="1:3" x14ac:dyDescent="0.3">
      <c r="A16" t="s">
        <v>105</v>
      </c>
      <c r="B16">
        <f>VLOOKUP(A16,'[2]Product Master Sheet'!$B$2:$F$506,5,0)</f>
        <v>426</v>
      </c>
      <c r="C16">
        <v>971</v>
      </c>
    </row>
    <row r="17" spans="1:3" x14ac:dyDescent="0.3">
      <c r="A17" t="s">
        <v>106</v>
      </c>
      <c r="B17">
        <f>VLOOKUP(A17,'[2]Product Master Sheet'!$B$2:$F$506,5,0)</f>
        <v>427</v>
      </c>
      <c r="C17">
        <v>-252</v>
      </c>
    </row>
    <row r="18" spans="1:3" x14ac:dyDescent="0.3">
      <c r="A18" t="s">
        <v>107</v>
      </c>
      <c r="B18">
        <f>VLOOKUP(A18,'[2]Product Master Sheet'!$B$2:$F$506,5,0)</f>
        <v>428</v>
      </c>
      <c r="C18">
        <v>74</v>
      </c>
    </row>
    <row r="19" spans="1:3" x14ac:dyDescent="0.3">
      <c r="A19" t="s">
        <v>108</v>
      </c>
      <c r="B19">
        <f>VLOOKUP(A19,'[2]Product Master Sheet'!$B$2:$F$506,5,0)</f>
        <v>431</v>
      </c>
      <c r="C19">
        <v>199</v>
      </c>
    </row>
    <row r="20" spans="1:3" x14ac:dyDescent="0.3">
      <c r="A20" t="s">
        <v>109</v>
      </c>
      <c r="B20">
        <f>VLOOKUP(A20,'[2]Product Master Sheet'!$B$2:$F$506,5,0)</f>
        <v>434</v>
      </c>
      <c r="C20">
        <v>-22</v>
      </c>
    </row>
    <row r="21" spans="1:3" x14ac:dyDescent="0.3">
      <c r="A21" t="s">
        <v>112</v>
      </c>
      <c r="B21">
        <f>VLOOKUP(A21,'[2]Product Master Sheet'!$B$2:$F$506,5,0)</f>
        <v>430</v>
      </c>
      <c r="C21">
        <v>153</v>
      </c>
    </row>
    <row r="22" spans="1:3" x14ac:dyDescent="0.3">
      <c r="A22" t="s">
        <v>113</v>
      </c>
      <c r="B22">
        <f>VLOOKUP(A22,'[2]Product Master Sheet'!$B$2:$F$506,5,0)</f>
        <v>432</v>
      </c>
      <c r="C2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2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41</v>
      </c>
      <c r="C1" s="66"/>
      <c r="D1" s="66"/>
      <c r="E1" s="66"/>
      <c r="F1" s="66"/>
      <c r="G1" s="66"/>
      <c r="H1" s="66"/>
      <c r="I1" s="66"/>
      <c r="J1" s="67"/>
      <c r="K1" s="65" t="s">
        <v>42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90</v>
      </c>
      <c r="B4" s="20">
        <v>87</v>
      </c>
      <c r="C4" s="20">
        <v>60</v>
      </c>
      <c r="D4" s="20">
        <v>0</v>
      </c>
      <c r="E4" s="20">
        <v>111</v>
      </c>
      <c r="F4" s="20">
        <v>0</v>
      </c>
      <c r="G4" s="20">
        <v>0</v>
      </c>
      <c r="H4" s="20">
        <v>0</v>
      </c>
      <c r="I4" s="20">
        <v>0</v>
      </c>
      <c r="J4" s="20">
        <v>36</v>
      </c>
      <c r="K4" s="27">
        <v>87</v>
      </c>
      <c r="L4" s="28">
        <v>60</v>
      </c>
      <c r="M4" s="28">
        <v>0</v>
      </c>
      <c r="N4" s="28">
        <v>111</v>
      </c>
      <c r="O4" s="28">
        <v>0</v>
      </c>
      <c r="P4" s="28">
        <v>0</v>
      </c>
      <c r="Q4" s="28">
        <v>0</v>
      </c>
      <c r="R4" s="28">
        <v>0</v>
      </c>
      <c r="S4" s="26">
        <v>36</v>
      </c>
      <c r="T4" s="28">
        <f>B4-K4</f>
        <v>0</v>
      </c>
      <c r="U4" s="28">
        <f t="shared" ref="U4:U26" si="0">C4-L4</f>
        <v>0</v>
      </c>
      <c r="V4" s="28">
        <f t="shared" ref="V4:V26" si="1">D4-M4</f>
        <v>0</v>
      </c>
      <c r="W4" s="28">
        <f t="shared" ref="W4:W26" si="2">E4-N4</f>
        <v>0</v>
      </c>
      <c r="X4" s="28">
        <f t="shared" ref="X4:X26" si="3">F4-O4</f>
        <v>0</v>
      </c>
      <c r="Y4" s="28">
        <f t="shared" ref="Y4:Y26" si="4">G4-P4</f>
        <v>0</v>
      </c>
      <c r="Z4" s="28">
        <f t="shared" ref="Z4:Z26" si="5">H4-Q4</f>
        <v>0</v>
      </c>
      <c r="AA4" s="28">
        <f t="shared" ref="AA4:AA26" si="6">I4-R4</f>
        <v>0</v>
      </c>
      <c r="AB4" s="20">
        <f t="shared" ref="AB4:AB26" si="7">J4-S4</f>
        <v>0</v>
      </c>
      <c r="AC4" s="17" t="str">
        <f>IF(AND(T4=0,AB4=0),"Ok","Issue")</f>
        <v>Ok</v>
      </c>
    </row>
    <row r="5" spans="1:29" x14ac:dyDescent="0.3">
      <c r="A5" s="17" t="s">
        <v>91</v>
      </c>
      <c r="B5" s="20">
        <v>551</v>
      </c>
      <c r="C5" s="20">
        <v>250</v>
      </c>
      <c r="D5" s="20">
        <v>0</v>
      </c>
      <c r="E5" s="20">
        <v>154</v>
      </c>
      <c r="F5" s="20">
        <v>0</v>
      </c>
      <c r="G5" s="20">
        <v>0</v>
      </c>
      <c r="H5" s="20">
        <v>0</v>
      </c>
      <c r="I5" s="20">
        <v>0</v>
      </c>
      <c r="J5" s="20">
        <v>647</v>
      </c>
      <c r="K5" s="27">
        <v>551</v>
      </c>
      <c r="L5" s="20">
        <v>250</v>
      </c>
      <c r="M5" s="20">
        <v>0</v>
      </c>
      <c r="N5" s="20">
        <v>154</v>
      </c>
      <c r="O5" s="20">
        <v>0</v>
      </c>
      <c r="P5" s="20">
        <v>0</v>
      </c>
      <c r="Q5" s="20">
        <v>0</v>
      </c>
      <c r="R5" s="20">
        <v>0</v>
      </c>
      <c r="S5" s="26">
        <v>647</v>
      </c>
      <c r="T5" s="20">
        <f t="shared" ref="T5:T26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26" si="9">IF(AND(T5=0,AB5=0),"Ok","Issue")</f>
        <v>Ok</v>
      </c>
    </row>
    <row r="6" spans="1:29" x14ac:dyDescent="0.3">
      <c r="A6" s="17" t="s">
        <v>92</v>
      </c>
      <c r="B6" s="20">
        <v>0</v>
      </c>
      <c r="C6" s="20">
        <v>4</v>
      </c>
      <c r="D6" s="20">
        <v>0</v>
      </c>
      <c r="E6" s="20">
        <v>4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4</v>
      </c>
      <c r="M6" s="20">
        <v>0</v>
      </c>
      <c r="N6" s="20">
        <v>4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93</v>
      </c>
      <c r="B7" s="20">
        <v>920</v>
      </c>
      <c r="C7" s="20">
        <v>0</v>
      </c>
      <c r="D7" s="20">
        <v>0</v>
      </c>
      <c r="E7" s="20">
        <v>10</v>
      </c>
      <c r="F7" s="20">
        <v>0</v>
      </c>
      <c r="G7" s="20">
        <v>0</v>
      </c>
      <c r="H7" s="20">
        <v>0</v>
      </c>
      <c r="I7" s="20">
        <v>0</v>
      </c>
      <c r="J7" s="26">
        <v>910</v>
      </c>
      <c r="K7" s="27">
        <v>920</v>
      </c>
      <c r="L7" s="20">
        <v>0</v>
      </c>
      <c r="M7" s="20">
        <v>0</v>
      </c>
      <c r="N7" s="20">
        <v>10</v>
      </c>
      <c r="O7" s="20">
        <v>0</v>
      </c>
      <c r="P7" s="20">
        <v>0</v>
      </c>
      <c r="Q7" s="20">
        <v>0</v>
      </c>
      <c r="R7" s="20">
        <v>0</v>
      </c>
      <c r="S7" s="26">
        <v>910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94</v>
      </c>
      <c r="B8" s="20">
        <v>60</v>
      </c>
      <c r="C8" s="20">
        <v>10</v>
      </c>
      <c r="D8" s="20">
        <v>0</v>
      </c>
      <c r="E8" s="20">
        <v>11</v>
      </c>
      <c r="F8" s="20">
        <v>0</v>
      </c>
      <c r="G8" s="20">
        <v>0</v>
      </c>
      <c r="H8" s="20">
        <v>0</v>
      </c>
      <c r="I8" s="20">
        <v>0</v>
      </c>
      <c r="J8" s="26">
        <v>59</v>
      </c>
      <c r="K8" s="27">
        <v>60</v>
      </c>
      <c r="L8" s="20">
        <v>10</v>
      </c>
      <c r="M8" s="20">
        <v>0</v>
      </c>
      <c r="N8" s="20">
        <v>11</v>
      </c>
      <c r="O8" s="20">
        <v>0</v>
      </c>
      <c r="P8" s="20">
        <v>0</v>
      </c>
      <c r="Q8" s="20">
        <v>0</v>
      </c>
      <c r="R8" s="20">
        <v>0</v>
      </c>
      <c r="S8" s="26">
        <v>59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95</v>
      </c>
      <c r="B9" s="20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10</v>
      </c>
      <c r="K9" s="27">
        <v>10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96</v>
      </c>
      <c r="B10" s="20">
        <v>206</v>
      </c>
      <c r="C10" s="20">
        <v>30</v>
      </c>
      <c r="D10" s="20">
        <v>0</v>
      </c>
      <c r="E10" s="20">
        <v>16</v>
      </c>
      <c r="F10" s="20">
        <v>0</v>
      </c>
      <c r="G10" s="20">
        <v>0</v>
      </c>
      <c r="H10" s="20">
        <v>0</v>
      </c>
      <c r="I10" s="20">
        <v>0</v>
      </c>
      <c r="J10" s="26">
        <v>220</v>
      </c>
      <c r="K10" s="27">
        <v>206</v>
      </c>
      <c r="L10" s="20">
        <v>30</v>
      </c>
      <c r="M10" s="20">
        <v>0</v>
      </c>
      <c r="N10" s="20">
        <v>16</v>
      </c>
      <c r="O10" s="20">
        <v>0</v>
      </c>
      <c r="P10" s="20">
        <v>0</v>
      </c>
      <c r="Q10" s="20">
        <v>0</v>
      </c>
      <c r="R10" s="20">
        <v>0</v>
      </c>
      <c r="S10" s="26">
        <v>220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97</v>
      </c>
      <c r="B11" s="20">
        <v>-76</v>
      </c>
      <c r="C11" s="20">
        <v>552</v>
      </c>
      <c r="D11" s="20">
        <v>0</v>
      </c>
      <c r="E11" s="20">
        <v>516</v>
      </c>
      <c r="F11" s="20">
        <v>0</v>
      </c>
      <c r="G11" s="20">
        <v>0</v>
      </c>
      <c r="H11" s="20">
        <v>0</v>
      </c>
      <c r="I11" s="20">
        <v>0</v>
      </c>
      <c r="J11" s="26">
        <v>-40</v>
      </c>
      <c r="K11" s="27">
        <v>-76</v>
      </c>
      <c r="L11" s="20">
        <v>552</v>
      </c>
      <c r="M11" s="20">
        <v>0</v>
      </c>
      <c r="N11" s="20">
        <v>516</v>
      </c>
      <c r="O11" s="20">
        <v>0</v>
      </c>
      <c r="P11" s="20">
        <v>0</v>
      </c>
      <c r="Q11" s="20">
        <v>0</v>
      </c>
      <c r="R11" s="20">
        <v>0</v>
      </c>
      <c r="S11" s="26">
        <v>-40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98</v>
      </c>
      <c r="B12" s="20">
        <v>5</v>
      </c>
      <c r="C12" s="20">
        <v>22</v>
      </c>
      <c r="D12" s="20">
        <v>0</v>
      </c>
      <c r="E12" s="20">
        <v>4</v>
      </c>
      <c r="F12" s="20">
        <v>0</v>
      </c>
      <c r="G12" s="20">
        <v>0</v>
      </c>
      <c r="H12" s="20">
        <v>0</v>
      </c>
      <c r="I12" s="20">
        <v>0</v>
      </c>
      <c r="J12" s="26">
        <v>23</v>
      </c>
      <c r="K12" s="27">
        <v>5</v>
      </c>
      <c r="L12" s="20">
        <v>22</v>
      </c>
      <c r="M12" s="20">
        <v>0</v>
      </c>
      <c r="N12" s="20">
        <v>4</v>
      </c>
      <c r="O12" s="20">
        <v>0</v>
      </c>
      <c r="P12" s="20">
        <v>0</v>
      </c>
      <c r="Q12" s="20">
        <v>0</v>
      </c>
      <c r="R12" s="20">
        <v>0</v>
      </c>
      <c r="S12" s="26">
        <v>23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99</v>
      </c>
      <c r="B13" s="20">
        <v>6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6</v>
      </c>
      <c r="K13" s="27">
        <v>6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6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100</v>
      </c>
      <c r="B14" s="20">
        <v>142</v>
      </c>
      <c r="C14" s="20">
        <v>30</v>
      </c>
      <c r="D14" s="20">
        <v>0</v>
      </c>
      <c r="E14" s="20">
        <v>26</v>
      </c>
      <c r="F14" s="20">
        <v>0</v>
      </c>
      <c r="G14" s="20">
        <v>0</v>
      </c>
      <c r="H14" s="20">
        <v>0</v>
      </c>
      <c r="I14" s="20">
        <v>0</v>
      </c>
      <c r="J14" s="26">
        <v>146</v>
      </c>
      <c r="K14" s="27">
        <v>142</v>
      </c>
      <c r="L14" s="20">
        <v>30</v>
      </c>
      <c r="M14" s="20">
        <v>0</v>
      </c>
      <c r="N14" s="20">
        <v>26</v>
      </c>
      <c r="O14" s="20">
        <v>0</v>
      </c>
      <c r="P14" s="20">
        <v>0</v>
      </c>
      <c r="Q14" s="20">
        <v>0</v>
      </c>
      <c r="R14" s="20">
        <v>0</v>
      </c>
      <c r="S14" s="26">
        <v>146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101</v>
      </c>
      <c r="B15" s="20">
        <v>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1</v>
      </c>
      <c r="K15" s="27">
        <v>1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1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102</v>
      </c>
      <c r="B16" s="20">
        <v>45</v>
      </c>
      <c r="C16" s="20">
        <v>80</v>
      </c>
      <c r="D16" s="20">
        <v>0</v>
      </c>
      <c r="E16" s="20">
        <v>235</v>
      </c>
      <c r="F16" s="20">
        <v>0</v>
      </c>
      <c r="G16" s="20">
        <v>0</v>
      </c>
      <c r="H16" s="20">
        <v>0</v>
      </c>
      <c r="I16" s="20">
        <v>0</v>
      </c>
      <c r="J16" s="20">
        <v>-110</v>
      </c>
      <c r="K16" s="27">
        <v>45</v>
      </c>
      <c r="L16" s="20">
        <v>80</v>
      </c>
      <c r="M16" s="20">
        <v>0</v>
      </c>
      <c r="N16" s="20">
        <v>235</v>
      </c>
      <c r="O16" s="20">
        <v>0</v>
      </c>
      <c r="P16" s="20">
        <v>0</v>
      </c>
      <c r="Q16" s="20">
        <v>0</v>
      </c>
      <c r="R16" s="20">
        <v>0</v>
      </c>
      <c r="S16" s="26">
        <v>-110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103</v>
      </c>
      <c r="B17" s="20">
        <v>121</v>
      </c>
      <c r="C17" s="20">
        <v>240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361</v>
      </c>
      <c r="K17" s="27">
        <v>121</v>
      </c>
      <c r="L17" s="20">
        <v>240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361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104</v>
      </c>
      <c r="B18" s="20">
        <v>-14</v>
      </c>
      <c r="C18" s="20">
        <v>20</v>
      </c>
      <c r="D18" s="20">
        <v>0</v>
      </c>
      <c r="E18" s="20">
        <v>14</v>
      </c>
      <c r="F18" s="20">
        <v>0</v>
      </c>
      <c r="G18" s="20">
        <v>0</v>
      </c>
      <c r="H18" s="20">
        <v>0</v>
      </c>
      <c r="I18" s="20">
        <v>0</v>
      </c>
      <c r="J18" s="26">
        <v>-8</v>
      </c>
      <c r="K18" s="27">
        <v>-14</v>
      </c>
      <c r="L18" s="20">
        <v>20</v>
      </c>
      <c r="M18" s="20">
        <v>0</v>
      </c>
      <c r="N18" s="20">
        <v>14</v>
      </c>
      <c r="O18" s="20">
        <v>0</v>
      </c>
      <c r="P18" s="20">
        <v>0</v>
      </c>
      <c r="Q18" s="20">
        <v>0</v>
      </c>
      <c r="R18" s="20">
        <v>0</v>
      </c>
      <c r="S18" s="26">
        <v>-8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105</v>
      </c>
      <c r="B19" s="20">
        <v>971</v>
      </c>
      <c r="C19" s="20">
        <v>400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1371</v>
      </c>
      <c r="K19" s="27">
        <v>971</v>
      </c>
      <c r="L19" s="20">
        <v>400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1371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106</v>
      </c>
      <c r="B20" s="20">
        <v>-252</v>
      </c>
      <c r="C20" s="20">
        <v>50</v>
      </c>
      <c r="D20" s="20">
        <v>0</v>
      </c>
      <c r="E20" s="20">
        <v>114</v>
      </c>
      <c r="F20" s="20">
        <v>0</v>
      </c>
      <c r="G20" s="20">
        <v>0</v>
      </c>
      <c r="H20" s="20">
        <v>0</v>
      </c>
      <c r="I20" s="20">
        <v>0</v>
      </c>
      <c r="J20" s="26">
        <v>-316</v>
      </c>
      <c r="K20" s="27">
        <v>-252</v>
      </c>
      <c r="L20" s="20">
        <v>50</v>
      </c>
      <c r="M20" s="20">
        <v>0</v>
      </c>
      <c r="N20" s="20">
        <v>114</v>
      </c>
      <c r="O20" s="20">
        <v>0</v>
      </c>
      <c r="P20" s="20">
        <v>0</v>
      </c>
      <c r="Q20" s="20">
        <v>0</v>
      </c>
      <c r="R20" s="20">
        <v>0</v>
      </c>
      <c r="S20" s="26">
        <v>-316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107</v>
      </c>
      <c r="B21" s="20">
        <v>74</v>
      </c>
      <c r="C21" s="20">
        <v>20</v>
      </c>
      <c r="D21" s="20">
        <v>0</v>
      </c>
      <c r="E21" s="20">
        <v>3</v>
      </c>
      <c r="F21" s="20">
        <v>0</v>
      </c>
      <c r="G21" s="20">
        <v>0</v>
      </c>
      <c r="H21" s="20">
        <v>0</v>
      </c>
      <c r="I21" s="20">
        <v>0</v>
      </c>
      <c r="J21" s="26">
        <v>91</v>
      </c>
      <c r="K21" s="27">
        <v>74</v>
      </c>
      <c r="L21" s="20">
        <v>20</v>
      </c>
      <c r="M21" s="20">
        <v>0</v>
      </c>
      <c r="N21" s="20">
        <v>3</v>
      </c>
      <c r="O21" s="20">
        <v>0</v>
      </c>
      <c r="P21" s="20">
        <v>0</v>
      </c>
      <c r="Q21" s="20">
        <v>0</v>
      </c>
      <c r="R21" s="20">
        <v>0</v>
      </c>
      <c r="S21" s="26">
        <v>91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108</v>
      </c>
      <c r="B22" s="20">
        <v>199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199</v>
      </c>
      <c r="K22" s="27">
        <v>199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199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109</v>
      </c>
      <c r="B23" s="20">
        <v>-22</v>
      </c>
      <c r="C23" s="20">
        <v>30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8</v>
      </c>
      <c r="K23" s="27">
        <v>-22</v>
      </c>
      <c r="L23" s="20">
        <v>30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8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110</v>
      </c>
      <c r="B24" s="20">
        <v>0</v>
      </c>
      <c r="C24" s="20">
        <v>20</v>
      </c>
      <c r="D24" s="20">
        <v>0</v>
      </c>
      <c r="E24" s="20">
        <v>114</v>
      </c>
      <c r="F24" s="20">
        <v>0</v>
      </c>
      <c r="G24" s="20">
        <v>0</v>
      </c>
      <c r="H24" s="20">
        <v>0</v>
      </c>
      <c r="I24" s="20">
        <v>0</v>
      </c>
      <c r="J24" s="26">
        <v>147</v>
      </c>
      <c r="K24" s="27">
        <v>0</v>
      </c>
      <c r="L24" s="20">
        <v>20</v>
      </c>
      <c r="M24" s="20">
        <v>0</v>
      </c>
      <c r="N24" s="20">
        <v>114</v>
      </c>
      <c r="O24" s="20">
        <v>0</v>
      </c>
      <c r="P24" s="20">
        <v>0</v>
      </c>
      <c r="Q24" s="20">
        <v>0</v>
      </c>
      <c r="R24" s="20">
        <v>0</v>
      </c>
      <c r="S24" s="26">
        <v>147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112</v>
      </c>
      <c r="B25" s="20">
        <v>153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153</v>
      </c>
      <c r="K25" s="27">
        <v>153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153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ht="15" thickBot="1" x14ac:dyDescent="0.35">
      <c r="A26" s="17" t="s">
        <v>113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s="37" customFormat="1" ht="16.2" thickBot="1" x14ac:dyDescent="0.35">
      <c r="A27" s="32" t="s">
        <v>19</v>
      </c>
      <c r="B27" s="33">
        <f>SUM(B4:B26)</f>
        <v>3187</v>
      </c>
      <c r="C27" s="33">
        <f>SUM(C4:C26)</f>
        <v>1818</v>
      </c>
      <c r="D27" s="33">
        <f>SUM(D4:D26)</f>
        <v>0</v>
      </c>
      <c r="E27" s="33">
        <f>SUM(E4:E26)</f>
        <v>1332</v>
      </c>
      <c r="F27" s="33">
        <f>SUM(F4:F26)</f>
        <v>0</v>
      </c>
      <c r="G27" s="33">
        <f>SUM(G4:G26)</f>
        <v>0</v>
      </c>
      <c r="H27" s="33">
        <f>SUM(H4:H26)</f>
        <v>0</v>
      </c>
      <c r="I27" s="33">
        <f>SUM(I4:I26)</f>
        <v>0</v>
      </c>
      <c r="J27" s="34">
        <f>SUM(J4:J26)</f>
        <v>3914</v>
      </c>
      <c r="K27" s="35">
        <f>SUM(K4:K26)</f>
        <v>3187</v>
      </c>
      <c r="L27" s="33">
        <f>SUM(L4:L26)</f>
        <v>1818</v>
      </c>
      <c r="M27" s="33">
        <f>SUM(M4:M26)</f>
        <v>0</v>
      </c>
      <c r="N27" s="33">
        <f>SUM(N4:N26)</f>
        <v>1332</v>
      </c>
      <c r="O27" s="33">
        <f>SUM(O4:O26)</f>
        <v>0</v>
      </c>
      <c r="P27" s="33">
        <f>SUM(P4:P26)</f>
        <v>0</v>
      </c>
      <c r="Q27" s="33">
        <f>SUM(Q4:Q26)</f>
        <v>0</v>
      </c>
      <c r="R27" s="33">
        <f>SUM(R4:R26)</f>
        <v>0</v>
      </c>
      <c r="S27" s="34">
        <f>SUM(S4:S26)</f>
        <v>3914</v>
      </c>
      <c r="T27" s="33">
        <f>SUM(T4:T26)</f>
        <v>0</v>
      </c>
      <c r="U27" s="33">
        <f>SUM(U4:U26)</f>
        <v>0</v>
      </c>
      <c r="V27" s="33">
        <f>SUM(V4:V26)</f>
        <v>0</v>
      </c>
      <c r="W27" s="33">
        <f>SUM(W4:W26)</f>
        <v>0</v>
      </c>
      <c r="X27" s="33">
        <f>SUM(X4:X26)</f>
        <v>0</v>
      </c>
      <c r="Y27" s="33">
        <f>SUM(Y4:Y26)</f>
        <v>0</v>
      </c>
      <c r="Z27" s="33">
        <f>SUM(Z4:Z26)</f>
        <v>0</v>
      </c>
      <c r="AA27" s="33">
        <f>SUM(AA4:AA26)</f>
        <v>0</v>
      </c>
      <c r="AB27" s="34">
        <f>SUM(AB4:AB26)</f>
        <v>0</v>
      </c>
      <c r="AC27" s="36"/>
    </row>
  </sheetData>
  <mergeCells count="3">
    <mergeCell ref="B1:J1"/>
    <mergeCell ref="K1:S1"/>
    <mergeCell ref="T1:AB1"/>
  </mergeCells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27:A1048576 A1:A3">
    <cfRule type="duplicateValues" dxfId="2" priority="32"/>
  </conditionalFormatting>
  <conditionalFormatting sqref="A16">
    <cfRule type="duplicateValues" dxfId="1" priority="35"/>
  </conditionalFormatting>
  <conditionalFormatting sqref="A17:A26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2020-12-22T11:14:00Z</dcterms:modified>
</cp:coreProperties>
</file>