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2221444-BANSAL FERTILIZERS\"/>
    </mc:Choice>
  </mc:AlternateContent>
  <xr:revisionPtr revIDLastSave="0" documentId="13_ncr:1_{08803E0A-6E67-42F1-9A89-2889C9D8CFC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working'!$A$1:$G$9</definedName>
    <definedName name="_xlnm._FilterDatabase" localSheetId="5" hidden="1">Reco!$A$3:$AC$12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9" r:id="rId10"/>
  </pivotCaches>
</workbook>
</file>

<file path=xl/calcChain.xml><?xml version="1.0" encoding="utf-8"?>
<calcChain xmlns="http://schemas.openxmlformats.org/spreadsheetml/2006/main">
  <c r="B8" i="6" l="1"/>
  <c r="F4" i="5"/>
  <c r="F5" i="5"/>
  <c r="B3" i="6"/>
  <c r="B4" i="6"/>
  <c r="B5" i="6"/>
  <c r="B6" i="6"/>
  <c r="B7" i="6"/>
  <c r="F3" i="5"/>
  <c r="F6" i="5"/>
  <c r="F7" i="5"/>
  <c r="F8" i="5"/>
  <c r="F9" i="5"/>
  <c r="H16" i="1"/>
  <c r="I16" i="1" s="1"/>
  <c r="F16" i="1"/>
  <c r="J16" i="1" s="1"/>
  <c r="K16" i="1" s="1"/>
  <c r="J15" i="1"/>
  <c r="K15" i="1" s="1"/>
  <c r="H15" i="1"/>
  <c r="I15" i="1" s="1"/>
  <c r="F15" i="1"/>
  <c r="G15" i="1" s="1"/>
  <c r="H14" i="1"/>
  <c r="J14" i="1" s="1"/>
  <c r="K14" i="1" s="1"/>
  <c r="F14" i="1"/>
  <c r="G14" i="1" s="1"/>
  <c r="H13" i="1"/>
  <c r="I13" i="1" s="1"/>
  <c r="F13" i="1"/>
  <c r="J13" i="1" s="1"/>
  <c r="K13" i="1" s="1"/>
  <c r="H12" i="1"/>
  <c r="I12" i="1" s="1"/>
  <c r="F12" i="1"/>
  <c r="J12" i="1" s="1"/>
  <c r="K12" i="1" s="1"/>
  <c r="J11" i="1"/>
  <c r="K11" i="1" s="1"/>
  <c r="H11" i="1"/>
  <c r="I11" i="1" s="1"/>
  <c r="F11" i="1"/>
  <c r="G11" i="1" s="1"/>
  <c r="H10" i="1"/>
  <c r="J10" i="1" s="1"/>
  <c r="K10" i="1" s="1"/>
  <c r="F10" i="1"/>
  <c r="G10" i="1" s="1"/>
  <c r="H9" i="1"/>
  <c r="I9" i="1" s="1"/>
  <c r="F9" i="1"/>
  <c r="J9" i="1" s="1"/>
  <c r="K9" i="1" s="1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Y8" i="4" l="1"/>
  <c r="X7" i="4"/>
  <c r="AB8" i="4"/>
  <c r="W6" i="4"/>
  <c r="U6" i="4"/>
  <c r="AA7" i="4"/>
  <c r="V6" i="4"/>
  <c r="W8" i="4"/>
  <c r="Z7" i="4"/>
  <c r="T8" i="4"/>
  <c r="V8" i="4"/>
  <c r="AB6" i="4"/>
  <c r="U8" i="4"/>
  <c r="AA6" i="4"/>
  <c r="Y6" i="4"/>
  <c r="AA8" i="4"/>
  <c r="Z6" i="4"/>
  <c r="V7" i="4"/>
  <c r="W7" i="4"/>
  <c r="X8" i="4"/>
  <c r="V10" i="4"/>
  <c r="X6" i="4"/>
  <c r="Y7" i="4"/>
  <c r="Z8" i="4"/>
  <c r="T7" i="4"/>
  <c r="AB7" i="4"/>
  <c r="T6" i="4"/>
  <c r="U7" i="4"/>
  <c r="X10" i="4"/>
  <c r="Y10" i="4"/>
  <c r="AA10" i="4"/>
  <c r="W11" i="4"/>
  <c r="Z10" i="4"/>
  <c r="T11" i="4"/>
  <c r="U11" i="4"/>
  <c r="AB11" i="4"/>
  <c r="W10" i="4"/>
  <c r="U10" i="4"/>
  <c r="AB10" i="4"/>
  <c r="T10" i="4"/>
  <c r="G9" i="1"/>
  <c r="I10" i="1"/>
  <c r="G13" i="1"/>
  <c r="I14" i="1"/>
  <c r="G12" i="1"/>
  <c r="G16" i="1"/>
  <c r="X5" i="4"/>
  <c r="V9" i="4"/>
  <c r="Y9" i="4"/>
  <c r="AA9" i="4"/>
  <c r="Z5" i="4"/>
  <c r="V4" i="4"/>
  <c r="X11" i="4"/>
  <c r="X4" i="4"/>
  <c r="V5" i="4"/>
  <c r="Z11" i="4"/>
  <c r="AA4" i="4"/>
  <c r="Y5" i="4"/>
  <c r="X9" i="4"/>
  <c r="AA11" i="4"/>
  <c r="AA5" i="4"/>
  <c r="Z9" i="4"/>
  <c r="Y11" i="4"/>
  <c r="Y4" i="4"/>
  <c r="V11" i="4"/>
  <c r="Z4" i="4"/>
  <c r="B2" i="6"/>
  <c r="F2" i="5"/>
  <c r="AC8" i="4" l="1"/>
  <c r="AC6" i="4"/>
  <c r="AC7" i="4"/>
  <c r="AC10" i="4"/>
  <c r="AC11" i="4"/>
  <c r="F3" i="2"/>
  <c r="U5" i="4" s="1"/>
  <c r="U4" i="4" l="1"/>
  <c r="U9" i="4"/>
  <c r="M3" i="2"/>
  <c r="AB5" i="4" s="1"/>
  <c r="H3" i="2"/>
  <c r="W5" i="4" s="1"/>
  <c r="E3" i="2"/>
  <c r="T5" i="4" s="1"/>
  <c r="Q11" i="5"/>
  <c r="AC5" i="4" l="1"/>
  <c r="W4" i="4"/>
  <c r="W9" i="4"/>
  <c r="AB4" i="4"/>
  <c r="AB9" i="4"/>
  <c r="T4" i="4"/>
  <c r="T9" i="4"/>
  <c r="B1" i="6"/>
  <c r="AC4" i="4" l="1"/>
  <c r="AC9" i="4"/>
  <c r="E12" i="4"/>
  <c r="M12" i="4" l="1"/>
  <c r="I12" i="4"/>
  <c r="H12" i="4"/>
  <c r="P12" i="4"/>
  <c r="J12" i="4"/>
  <c r="R12" i="4"/>
  <c r="Q12" i="4"/>
  <c r="D12" i="4"/>
  <c r="L12" i="4"/>
  <c r="F12" i="4"/>
  <c r="N12" i="4"/>
  <c r="G12" i="4"/>
  <c r="C12" i="4"/>
  <c r="S12" i="4"/>
  <c r="O12" i="4"/>
  <c r="B12" i="4"/>
  <c r="M11" i="2" l="1"/>
  <c r="L11" i="2"/>
  <c r="K11" i="2"/>
  <c r="J11" i="2"/>
  <c r="I11" i="2"/>
  <c r="H11" i="2"/>
  <c r="G11" i="2"/>
  <c r="F11" i="2"/>
  <c r="E11" i="2"/>
  <c r="K12" i="4" l="1"/>
  <c r="X12" i="4" l="1"/>
  <c r="W12" i="4"/>
  <c r="T12" i="4"/>
  <c r="AA12" i="4" l="1"/>
  <c r="V12" i="4"/>
  <c r="Z12" i="4"/>
  <c r="AB12" i="4"/>
  <c r="U12" i="4"/>
  <c r="Y12" i="4"/>
</calcChain>
</file>

<file path=xl/sharedStrings.xml><?xml version="1.0" encoding="utf-8"?>
<sst xmlns="http://schemas.openxmlformats.org/spreadsheetml/2006/main" count="169" uniqueCount="70">
  <si>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</si>
  <si>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</si>
  <si>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</si>
  <si>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</si>
  <si>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</si>
  <si>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</si>
  <si>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</si>
  <si>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</si>
  <si>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</si>
  <si>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</si>
  <si>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</si>
  <si>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</si>
  <si>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</si>
  <si>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</si>
  <si>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</si>
  <si>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</si>
  <si>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</si>
  <si>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</si>
  <si>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</si>
  <si>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</si>
  <si>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</si>
  <si>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</si>
  <si>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</si>
  <si>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</si>
  <si>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</si>
  <si>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</si>
  <si>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</si>
  <si>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</si>
  <si>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</si>
  <si>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</si>
  <si>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</si>
  <si>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</si>
  <si>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</si>
  <si>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</si>
  <si>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</si>
  <si>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</si>
  <si>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</si>
  <si>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</si>
  <si>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</si>
  <si>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</si>
  <si>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</si>
  <si>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</si>
  <si>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Stock and Sales FOR THE PERIOD 01-Apr-2020 TO 31-Dec-2020</t>
  </si>
  <si>
    <t>DISTRIBUTOR:Bansal Fertilizers,</t>
  </si>
  <si>
    <t>SAPCODE</t>
  </si>
  <si>
    <t>Bansal Fertilizers</t>
  </si>
  <si>
    <t>ADMIRE (T) WG70 150X30GR BOT IN</t>
  </si>
  <si>
    <t>AMBITION 20X500ML BOT IN</t>
  </si>
  <si>
    <t>BELT EXPERT SC480 50X100ML BOT IN</t>
  </si>
  <si>
    <t>GRANDTOTAL</t>
  </si>
  <si>
    <t>Bayer</t>
  </si>
  <si>
    <t>1-Apr-2020 to 31-Dec-2020</t>
  </si>
  <si>
    <t/>
  </si>
  <si>
    <t>SAPLPUR</t>
  </si>
  <si>
    <t>SAPLSALES</t>
  </si>
  <si>
    <t>SAPLCLS</t>
  </si>
  <si>
    <t>Admire - 2gm (Bayer)</t>
  </si>
  <si>
    <t>Admire - 30gm (Bayer)</t>
  </si>
  <si>
    <t>Adora - 1Ltr (Bayer)</t>
  </si>
  <si>
    <t>Adora - 200ml (Bayer)</t>
  </si>
  <si>
    <t>Ambition - 1Ltr (Bayer)</t>
  </si>
  <si>
    <t>Ambition - 250ml (Bayer)</t>
  </si>
  <si>
    <t>Ambition - 500ml (Bayer)</t>
  </si>
  <si>
    <t>Belt Expert - 100ml (Bayer)</t>
  </si>
  <si>
    <t>ADORA (T) SC100 4X1L BOT IN</t>
  </si>
  <si>
    <t>ADORA (T) SC100 20X200ML BOT IN</t>
  </si>
  <si>
    <t>AMBITION 40X250ML BOT IN</t>
  </si>
  <si>
    <t>Generated on 2/15/2021 7:33:08 AM</t>
  </si>
  <si>
    <t>Zylem Report -01-Apr-2020 TO 31-Dec-2020</t>
  </si>
  <si>
    <t>Dealer Report -01-Apr-2020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</si>
</sst>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8" formatCode="&quot;&quot;0&quot; Unit&quot;"/>
    <numFmt numFmtId="169" formatCode="&quot;&quot;0&quot; Ltr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2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25" xfId="0" applyNumberFormat="1" applyFont="1" applyBorder="1" applyAlignment="1">
      <alignment horizontal="left" vertical="top" indent="2"/>
    </xf>
    <xf numFmtId="49" fontId="10" fillId="0" borderId="25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3" xfId="0" applyNumberFormat="1" applyFont="1" applyBorder="1" applyAlignment="1">
      <alignment horizontal="right" vertical="top"/>
    </xf>
    <xf numFmtId="49" fontId="8" fillId="0" borderId="26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5" fillId="6" borderId="11" xfId="0" applyNumberFormat="1" applyFont="1" applyFill="1" applyBorder="1" applyAlignment="1">
      <alignment horizontal="left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2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8" fontId="10" fillId="0" borderId="24" xfId="0" applyNumberFormat="1" applyFont="1" applyBorder="1" applyAlignment="1">
      <alignment horizontal="right" vertical="top"/>
    </xf>
    <xf numFmtId="166" fontId="10" fillId="0" borderId="24" xfId="0" applyNumberFormat="1" applyFont="1" applyBorder="1" applyAlignment="1">
      <alignment horizontal="right" vertical="top"/>
    </xf>
    <xf numFmtId="168" fontId="0" fillId="0" borderId="0" xfId="0" applyNumberFormat="1"/>
    <xf numFmtId="168" fontId="10" fillId="0" borderId="23" xfId="0" applyNumberFormat="1" applyFont="1" applyBorder="1" applyAlignment="1">
      <alignment horizontal="right" vertical="top"/>
    </xf>
    <xf numFmtId="169" fontId="10" fillId="0" borderId="23" xfId="0" applyNumberFormat="1" applyFont="1" applyBorder="1" applyAlignment="1">
      <alignment horizontal="right" vertical="top"/>
    </xf>
    <xf numFmtId="166" fontId="8" fillId="0" borderId="26" xfId="0" applyNumberFormat="1" applyFont="1" applyBorder="1" applyAlignment="1">
      <alignment horizontal="right" vertical="top"/>
    </xf>
    <xf numFmtId="168" fontId="8" fillId="0" borderId="26" xfId="0" applyNumberFormat="1" applyFont="1" applyBorder="1" applyAlignment="1">
      <alignment horizontal="right" vertical="top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2221444/BAYERProductwiseStocknSalesFrom01-Apr-2020To31-Dec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Admire - 2gm (Bayer)</v>
          </cell>
          <cell r="B2" t="str">
            <v>Admire - 2gm (Bayer)-Unit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656</v>
          </cell>
          <cell r="I2">
            <v>0</v>
          </cell>
          <cell r="J2">
            <v>656</v>
          </cell>
        </row>
        <row r="3">
          <cell r="A3" t="str">
            <v>Admire - 30gm (Bayer)</v>
          </cell>
          <cell r="B3" t="str">
            <v>Admire - 30gm (Bayer)-Unit</v>
          </cell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105</v>
          </cell>
          <cell r="I3">
            <v>0</v>
          </cell>
          <cell r="J3">
            <v>105</v>
          </cell>
        </row>
        <row r="4">
          <cell r="A4" t="str">
            <v>Adora - 1Ltr (Bayer)</v>
          </cell>
          <cell r="B4" t="str">
            <v>Adora - 1Ltr (Bayer)-Ltr</v>
          </cell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Adora - 200ml (Bayer)</v>
          </cell>
          <cell r="B5" t="str">
            <v>Adora - 200ml (Bayer)-Unit</v>
          </cell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A6" t="str">
            <v>Ambition - 1Ltr (Bayer)</v>
          </cell>
          <cell r="B6" t="str">
            <v>Ambition - 1Ltr (Bayer)-Ltr</v>
          </cell>
          <cell r="C6">
            <v>1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10</v>
          </cell>
          <cell r="I6">
            <v>0</v>
          </cell>
          <cell r="J6">
            <v>10</v>
          </cell>
        </row>
        <row r="7">
          <cell r="A7" t="str">
            <v>Ambition - 250ml (Bayer)</v>
          </cell>
          <cell r="B7" t="str">
            <v>Ambition - 250ml (Bayer)-Unit</v>
          </cell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A8" t="str">
            <v>Ambition - 500ml (Bayer)</v>
          </cell>
          <cell r="B8" t="str">
            <v>Ambition - 500ml (Bayer)-Unit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20</v>
          </cell>
          <cell r="I8">
            <v>0</v>
          </cell>
          <cell r="J8">
            <v>20</v>
          </cell>
        </row>
        <row r="9">
          <cell r="A9" t="str">
            <v>Belt Expert - 100ml (Bayer)</v>
          </cell>
          <cell r="B9" t="str">
            <v>Belt Expert - 100ml (Bayer)-Unit</v>
          </cell>
          <cell r="C9">
            <v>1</v>
          </cell>
          <cell r="D9">
            <v>0</v>
          </cell>
          <cell r="E9">
            <v>50</v>
          </cell>
          <cell r="F9">
            <v>0</v>
          </cell>
          <cell r="G9">
            <v>50</v>
          </cell>
          <cell r="H9">
            <v>50</v>
          </cell>
          <cell r="I9">
            <v>0</v>
          </cell>
          <cell r="J9">
            <v>50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42.541914351852" createdVersion="6" refreshedVersion="6" minRefreshableVersion="3" recordCount="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20" maxValue="2628"/>
    </cacheField>
    <cacheField name="Inwards" numFmtId="0">
      <sharedItems containsString="0" containsBlank="1" containsNumber="1" containsInteger="1" minValue="50" maxValue="50"/>
    </cacheField>
    <cacheField name="Outwards" numFmtId="0">
      <sharedItems containsString="0" containsBlank="1" containsNumber="1" containsInteger="1" minValue="10" maxValue="656"/>
    </cacheField>
    <cacheField name="Closing Balance" numFmtId="0">
      <sharedItems containsString="0" containsBlank="1" containsNumber="1" containsInteger="1" minValue="8" maxValue="1972"/>
    </cacheField>
    <cacheField name="Combi Name" numFmtId="165">
      <sharedItems/>
    </cacheField>
    <cacheField name="Master Name" numFmtId="0">
      <sharedItems count="111">
        <s v="ADMIRE (T) WG70 150X30GR BOT IN"/>
        <s v="ADORA (T) SC100 4X1L BOT IN"/>
        <s v="ADMIRE WG70 125X(8X2GR) BAG IN"/>
        <s v="ADORA (T) SC100 20X200ML BOT IN"/>
        <s v="AMBITION 10X1L BOT IN"/>
        <s v="AMBITION 40X250ML BOT IN"/>
        <s v="AMBITION 20X500ML BOT IN"/>
        <s v="BELT EXPERT SC480 50X100ML BOT IN"/>
        <s v="ALIETTE WP80 10X1KG BAG IN" u="1"/>
        <s v="ALIETTE WP80 20X250GR BAG IN" u="1"/>
        <s v="ALIETTE WP80 20X500GR BAG IN" u="1"/>
        <s v="ALIETTE WP80 40X100GR BAG IN" u="1"/>
        <s v="FAME (T) SC480 10X(20X10ML) BOT IN" u="1"/>
        <s v="CONFIDOR SUPER (T) SC350 50X50ML BOT IN" u="1"/>
        <s v="CONFIDOR (T) SL200 100X50ML BOT IN" u="1"/>
        <s v="CONFIDOR (T) SL200 20X250ML BOT IN" u="1"/>
        <s v="CONFIDOR (T) SL200 20X500ML BOT IN" u="1"/>
        <s v="CONFIDOR (T) SL200 50X100ML BOT IN" u="1"/>
        <s v="GAUCHO FS600 100X50ML BOT IN" u="1"/>
        <s v="GAUCHO FS600 40X250ML BOT IN" u="1"/>
        <s v="GAUCHO FS600 50X100ML BOT IN" u="1"/>
        <s v="JUMP WG80 160X(10X2GR) BAG IN" u="1"/>
        <s v="MOVENTO ENERGY SC240 40X250ML BOT IN" u="1"/>
        <s v="MOVENTO ENERGY SC240 50X100ML BOT IN" u="1"/>
        <s v="REGENT GR0 3 4X5KG BAG IN" u="1"/>
        <s v="PLANOFIX SL45 10X1L BOT IN" u="1"/>
        <s v="NATIVO WG75 100X50GR BAG IN" u="1"/>
        <s v="NATIVO WG75 20X500GR BAG IN" u="1"/>
        <s v="NATIVO WG75 40X250GR BAG IN" u="1"/>
        <s v="NATIVO WG75 50X100GR BAG IN" u="1"/>
        <s v="CONFIDOR (T) SL200 10X1L BOT IN" u="1"/>
        <s v="OBERON (T) SC240 20X500ML BOT IN" u="1"/>
        <s v="OBERON (T) SC240 40X200ML BOT IN" u="1"/>
        <s v="OBERON (T) SC240 50X100ML BOT IN" u="1"/>
        <s v="REGENT ULTRA GR0 6 5X4KG BAG IN" u="1"/>
        <s v="SOLOMON OD300 10X1L BOT IN" u="1"/>
        <s v="LESENTA WG80 100X40GR BAG IN" u="1"/>
        <s v="LESENTA WG80 50X100GR BAG IN" u="1"/>
        <s v="COUNCIL ACTIV WG30 12X(5X90GR) BOX IN" u="1"/>
        <s v="REGENT GR0 3 1X25KG BOX WW" u="1"/>
        <s v="ETHREL SL39 10X1L BOT IN" u="1"/>
        <s v="LARVIN (T) WP75 10X1KG BAG IN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FOLICUR (T) EC250 50X100ML BOT IN" u="1"/>
        <s v="NATIVO WG75 10X1KG BAG IN" u="1"/>
        <s v="DECIS EC101-2 100X50ML BOT IN" u="1"/>
        <s v="PLANOFIX SL4 5 20X500ML BOT IN" u="1"/>
        <s v="PLANOFIX SL4 5 40X250ML BOT IN" u="1"/>
        <s v="PLANOFIX SL4 5 50X100ML BOT IN" u="1"/>
        <s v="REGENT (T) SC50 10X1L BOT IN" u="1"/>
        <s v="RICESTAR EC69 10X1L BOT IN" u="1"/>
        <s v="REGENT GR0 3 20X1KG BAG IN" u="1"/>
        <s v="REGENT (T) SC50 20X250ML BOT IN" u="1"/>
        <s v="REGENT (T) SC50 20X500ML BOT IN" u="1"/>
        <s v="REGENT (T) SC50 50X100ML BOT IN" u="1"/>
        <s v="REGENT GOLD SC200 40X250ML BOT IN" u="1"/>
        <s v="REGENT GOLD SC200 50X100ML BOT IN" u="1"/>
        <s v="ANTRACOL (T) WP70 20X500GR BAG IN" u="1"/>
        <s v="ANTRACOL (T) WP70 40X250GR BAG IN" u="1"/>
        <s v="ANTRACOL (T) WP70 50X100GR BAG IN" u="1"/>
        <e v="#N/A" u="1"/>
        <s v="SPINTOR SC495 20X75ML BOT IN" u="1"/>
        <s v="SOLOMON OD300 20X500ML BOT IN" u="1"/>
        <s v="SOLOMON OD300 40X250ML BOT IN" u="1"/>
        <s v="SOLOMON OD300 50X100ML BOT IN" u="1"/>
        <s v="FENOS QUICK SC150 50X100ML BOT IN" u="1"/>
        <s v="FOOST WP50 20X250G BAG IN" u="1"/>
        <s v="FOOST WP50 24X500G BAG IN" u="1"/>
        <s v="ALION PLUS SC560 4X5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FOLICUR (T) EC250 10X1L BOT IN" u="1"/>
        <s v="VELUM PRIME SC400 40X250ML BOT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JUMP WG80 80X40GR BAG IN" u="1"/>
        <s v="ALANTO (T) SC240 50X100ML BOT IN" u="1"/>
        <s v="DECIS EC 28 10X1L BOT IN" u="1"/>
        <s v="FAME (T) SC480 40X50ML BOT IN" u="1"/>
        <s v="SENCOR WP70 60X100GR BAG IN" u="1"/>
        <s v="ANTRACOL (T) WP70 10X1KG BAG IN" u="1"/>
        <s v="EVERGOL XTEND FS308 100X4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LUNA EXPERIENCE SC400 50X100ML BOT IN" u="1"/>
        <s v="LARVIN (T) WP75 20X250GR BAG IN" u="1"/>
        <s v="LARVIN (T) WP75 20X500GR BAG IN" u="1"/>
        <s v="LARVIN (T) WP75 40X100GR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Admire - 30gm (Bayer)"/>
    <n v="259"/>
    <m/>
    <n v="105"/>
    <n v="154"/>
    <s v="Admire - 30gm (Bayer)-Nos."/>
    <x v="0"/>
  </r>
  <r>
    <s v="Adora - 1Ltr (Bayer)"/>
    <m/>
    <m/>
    <m/>
    <m/>
    <s v="Adora - 1Ltr (Bayer)-Nos."/>
    <x v="1"/>
  </r>
  <r>
    <s v="Admire - 2gm (Bayer)"/>
    <n v="2628"/>
    <m/>
    <n v="656"/>
    <n v="1972"/>
    <s v="Admire - 2gm (Bayer)-Nos."/>
    <x v="2"/>
  </r>
  <r>
    <s v="Adora - 200ml (Bayer)"/>
    <m/>
    <m/>
    <m/>
    <m/>
    <s v="Adora - 200ml (Bayer)-Nos."/>
    <x v="3"/>
  </r>
  <r>
    <s v="Ambition - 1Ltr (Bayer)"/>
    <n v="20"/>
    <m/>
    <n v="10"/>
    <n v="10"/>
    <s v="Ambition - 1Ltr (Bayer)-Nos."/>
    <x v="4"/>
  </r>
  <r>
    <s v="Ambition - 250ml (Bayer)"/>
    <n v="208"/>
    <m/>
    <m/>
    <n v="208"/>
    <s v="Ambition - 250ml (Bayer)-Nos."/>
    <x v="5"/>
  </r>
  <r>
    <s v="Ambition - 500ml (Bayer)"/>
    <n v="28"/>
    <m/>
    <n v="20"/>
    <n v="8"/>
    <s v="Ambition - 500ml (Bayer)-Nos."/>
    <x v="6"/>
  </r>
  <r>
    <s v="Belt Expert - 100ml (Bayer)"/>
    <m/>
    <n v="50"/>
    <n v="50"/>
    <m/>
    <s v="Belt Expert - 100ml (Bayer)-Nos.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2">
        <item x="2"/>
        <item m="1" x="64"/>
        <item m="1" x="89"/>
        <item m="1" x="11"/>
        <item m="1" x="8"/>
        <item m="1" x="9"/>
        <item m="1" x="10"/>
        <item m="1" x="72"/>
        <item x="4"/>
        <item x="5"/>
        <item x="6"/>
        <item m="1" x="63"/>
        <item m="1" x="93"/>
        <item m="1" x="62"/>
        <item m="1" x="61"/>
        <item x="7"/>
        <item m="1" x="17"/>
        <item m="1" x="30"/>
        <item m="1" x="15"/>
        <item m="1" x="16"/>
        <item m="1" x="14"/>
        <item m="1" x="87"/>
        <item m="1" x="85"/>
        <item m="1" x="86"/>
        <item m="1" x="13"/>
        <item m="1" x="38"/>
        <item m="1" x="44"/>
        <item m="1" x="90"/>
        <item m="1" x="43"/>
        <item m="1" x="42"/>
        <item m="1" x="49"/>
        <item m="1" x="99"/>
        <item m="1" x="40"/>
        <item m="1" x="98"/>
        <item m="1" x="95"/>
        <item m="1" x="94"/>
        <item m="1" x="12"/>
        <item m="1" x="91"/>
        <item m="1" x="69"/>
        <item m="1" x="47"/>
        <item m="1" x="78"/>
        <item m="1" x="46"/>
        <item m="1" x="45"/>
        <item m="1" x="70"/>
        <item m="1" x="71"/>
        <item m="1" x="20"/>
        <item m="1" x="19"/>
        <item m="1" x="18"/>
        <item m="1" x="103"/>
        <item m="1" x="73"/>
        <item m="1" x="101"/>
        <item m="1" x="76"/>
        <item m="1" x="100"/>
        <item m="1" x="21"/>
        <item m="1" x="88"/>
        <item m="1" x="107"/>
        <item m="1" x="41"/>
        <item m="1" x="105"/>
        <item m="1" x="106"/>
        <item m="1" x="75"/>
        <item m="1" x="74"/>
        <item m="1" x="77"/>
        <item m="1" x="37"/>
        <item m="1" x="36"/>
        <item m="1" x="104"/>
        <item m="1" x="109"/>
        <item m="1" x="110"/>
        <item m="1" x="108"/>
        <item m="1" x="23"/>
        <item m="1" x="22"/>
        <item m="1" x="29"/>
        <item m="1" x="48"/>
        <item m="1" x="28"/>
        <item m="1" x="27"/>
        <item m="1" x="26"/>
        <item m="1" x="33"/>
        <item m="1" x="32"/>
        <item m="1" x="31"/>
        <item m="1" x="52"/>
        <item m="1" x="25"/>
        <item m="1" x="51"/>
        <item m="1" x="50"/>
        <item m="1" x="102"/>
        <item m="1" x="60"/>
        <item m="1" x="59"/>
        <item m="1" x="55"/>
        <item m="1" x="39"/>
        <item m="1" x="24"/>
        <item m="1" x="58"/>
        <item m="1" x="53"/>
        <item m="1" x="56"/>
        <item m="1" x="57"/>
        <item m="1" x="34"/>
        <item m="1" x="54"/>
        <item m="1" x="81"/>
        <item m="1" x="80"/>
        <item m="1" x="97"/>
        <item m="1" x="96"/>
        <item m="1" x="92"/>
        <item m="1" x="68"/>
        <item m="1" x="35"/>
        <item m="1" x="67"/>
        <item m="1" x="66"/>
        <item m="1" x="65"/>
        <item m="1" x="79"/>
        <item m="1" x="84"/>
        <item m="1" x="83"/>
        <item m="1" x="82"/>
        <item x="0"/>
        <item x="1"/>
        <item x="3"/>
        <item t="default"/>
      </items>
    </pivotField>
  </pivotFields>
  <rowFields count="1">
    <field x="6"/>
  </rowFields>
  <rowItems count="9">
    <i>
      <x/>
    </i>
    <i>
      <x v="8"/>
    </i>
    <i>
      <x v="9"/>
    </i>
    <i>
      <x v="10"/>
    </i>
    <i>
      <x v="15"/>
    </i>
    <i>
      <x v="108"/>
    </i>
    <i>
      <x v="109"/>
    </i>
    <i>
      <x v="1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"/>
  <sheetViews>
    <sheetView workbookViewId="0">
      <selection sqref="A1:C1"/>
    </sheetView>
  </sheetViews>
  <sheetFormatPr defaultRowHeight="14.4" x14ac:dyDescent="0.3"/>
  <cols>
    <col min="1" max="1" width="22.21875" bestFit="1" customWidth="1"/>
    <col min="2" max="2" width="8.5546875" bestFit="1" customWidth="1"/>
    <col min="3" max="3" width="7.5546875" bestFit="1" customWidth="1"/>
    <col min="4" max="4" width="9" bestFit="1" customWidth="1"/>
    <col min="5" max="5" width="8.5546875" bestFit="1" customWidth="1"/>
    <col min="8" max="8" width="10.109375" bestFit="1" customWidth="1"/>
  </cols>
  <sheetData>
    <row r="1" spans="1:11" ht="15.6" x14ac:dyDescent="0.3">
      <c r="A1" s="68" t="s">
        <v>50</v>
      </c>
      <c r="B1" s="68"/>
      <c r="C1" s="68"/>
      <c r="D1" s="44"/>
      <c r="E1" s="44"/>
    </row>
    <row r="2" spans="1:11" x14ac:dyDescent="0.3">
      <c r="A2" s="69" t="s">
        <v>20</v>
      </c>
      <c r="B2" s="69"/>
      <c r="C2" s="69"/>
      <c r="D2" s="44"/>
      <c r="E2" s="44"/>
    </row>
    <row r="3" spans="1:11" x14ac:dyDescent="0.3">
      <c r="A3" s="69" t="s">
        <v>51</v>
      </c>
      <c r="B3" s="69"/>
      <c r="C3" s="69"/>
      <c r="D3" s="44"/>
      <c r="E3" s="44"/>
    </row>
    <row r="4" spans="1:11" x14ac:dyDescent="0.3">
      <c r="A4" s="45" t="s">
        <v>52</v>
      </c>
      <c r="B4" s="70" t="s">
        <v>50</v>
      </c>
      <c r="C4" s="70"/>
      <c r="D4" s="70"/>
      <c r="E4" s="70"/>
    </row>
    <row r="5" spans="1:11" x14ac:dyDescent="0.3">
      <c r="A5" s="46" t="s">
        <v>52</v>
      </c>
      <c r="B5" s="71" t="s">
        <v>45</v>
      </c>
      <c r="C5" s="72"/>
      <c r="D5" s="72"/>
      <c r="E5" s="72"/>
    </row>
    <row r="6" spans="1:11" x14ac:dyDescent="0.3">
      <c r="A6" s="47" t="s">
        <v>21</v>
      </c>
      <c r="B6" s="73" t="s">
        <v>51</v>
      </c>
      <c r="C6" s="74"/>
      <c r="D6" s="74"/>
      <c r="E6" s="74"/>
    </row>
    <row r="7" spans="1:11" ht="24" x14ac:dyDescent="0.3">
      <c r="A7" s="47" t="s">
        <v>52</v>
      </c>
      <c r="B7" s="48" t="s">
        <v>22</v>
      </c>
      <c r="C7" s="48" t="s">
        <v>23</v>
      </c>
      <c r="D7" s="48" t="s">
        <v>24</v>
      </c>
      <c r="E7" s="48" t="s">
        <v>25</v>
      </c>
    </row>
    <row r="8" spans="1:11" x14ac:dyDescent="0.3">
      <c r="A8" s="49" t="s">
        <v>52</v>
      </c>
      <c r="B8" s="50" t="s">
        <v>26</v>
      </c>
      <c r="C8" s="50" t="s">
        <v>26</v>
      </c>
      <c r="D8" s="50" t="s">
        <v>26</v>
      </c>
      <c r="E8" s="50" t="s">
        <v>26</v>
      </c>
      <c r="F8" s="75" t="s">
        <v>53</v>
      </c>
      <c r="H8" s="76" t="s">
        <v>54</v>
      </c>
      <c r="J8" s="76" t="s">
        <v>55</v>
      </c>
    </row>
    <row r="9" spans="1:11" x14ac:dyDescent="0.3">
      <c r="A9" s="51" t="s">
        <v>56</v>
      </c>
      <c r="B9" s="77">
        <v>2628</v>
      </c>
      <c r="C9" s="78"/>
      <c r="D9" s="77">
        <v>656</v>
      </c>
      <c r="E9" s="77">
        <v>1972</v>
      </c>
      <c r="F9">
        <f>VLOOKUP(A9,[3]BAYERProductwiseStocknSalesFrom!$A$2:$G$9,7,0)</f>
        <v>0</v>
      </c>
      <c r="G9" t="b">
        <f>F9=C9</f>
        <v>1</v>
      </c>
      <c r="H9">
        <f>VLOOKUP(A9,[3]BAYERProductwiseStocknSalesFrom!$A$2:$J$9,10,0)</f>
        <v>656</v>
      </c>
      <c r="I9" t="b">
        <f>H9=D9</f>
        <v>1</v>
      </c>
      <c r="J9" s="79">
        <f>B9+F9-H9</f>
        <v>1972</v>
      </c>
      <c r="K9" t="b">
        <f>J9=E9</f>
        <v>1</v>
      </c>
    </row>
    <row r="10" spans="1:11" x14ac:dyDescent="0.3">
      <c r="A10" s="51" t="s">
        <v>57</v>
      </c>
      <c r="B10" s="80">
        <v>259</v>
      </c>
      <c r="C10" s="52"/>
      <c r="D10" s="80">
        <v>105</v>
      </c>
      <c r="E10" s="80">
        <v>154</v>
      </c>
      <c r="F10">
        <f>VLOOKUP(A10,[3]BAYERProductwiseStocknSalesFrom!$A$2:$G$9,7,0)</f>
        <v>0</v>
      </c>
      <c r="G10" t="b">
        <f t="shared" ref="G10:G16" si="0">F10=C10</f>
        <v>1</v>
      </c>
      <c r="H10">
        <f>VLOOKUP(A10,[3]BAYERProductwiseStocknSalesFrom!$A$2:$J$9,10,0)</f>
        <v>105</v>
      </c>
      <c r="I10" t="b">
        <f t="shared" ref="I10:I16" si="1">H10=D10</f>
        <v>1</v>
      </c>
      <c r="J10" s="79">
        <f t="shared" ref="J10:J16" si="2">B10+F10-H10</f>
        <v>154</v>
      </c>
      <c r="K10" t="b">
        <f t="shared" ref="K10:K16" si="3">J10=E10</f>
        <v>1</v>
      </c>
    </row>
    <row r="11" spans="1:11" x14ac:dyDescent="0.3">
      <c r="A11" s="51" t="s">
        <v>58</v>
      </c>
      <c r="B11" s="52"/>
      <c r="C11" s="52"/>
      <c r="D11" s="52"/>
      <c r="E11" s="52"/>
      <c r="F11">
        <f>VLOOKUP(A11,[3]BAYERProductwiseStocknSalesFrom!$A$2:$G$9,7,0)</f>
        <v>0</v>
      </c>
      <c r="G11" t="b">
        <f t="shared" si="0"/>
        <v>1</v>
      </c>
      <c r="H11">
        <f>VLOOKUP(A11,[3]BAYERProductwiseStocknSalesFrom!$A$2:$J$9,10,0)</f>
        <v>0</v>
      </c>
      <c r="I11" t="b">
        <f t="shared" si="1"/>
        <v>1</v>
      </c>
      <c r="J11" s="79">
        <f t="shared" si="2"/>
        <v>0</v>
      </c>
      <c r="K11" t="b">
        <f t="shared" si="3"/>
        <v>1</v>
      </c>
    </row>
    <row r="12" spans="1:11" x14ac:dyDescent="0.3">
      <c r="A12" s="51" t="s">
        <v>59</v>
      </c>
      <c r="B12" s="52"/>
      <c r="C12" s="52"/>
      <c r="D12" s="52"/>
      <c r="E12" s="52"/>
      <c r="F12">
        <f>VLOOKUP(A12,[3]BAYERProductwiseStocknSalesFrom!$A$2:$G$9,7,0)</f>
        <v>0</v>
      </c>
      <c r="G12" t="b">
        <f t="shared" si="0"/>
        <v>1</v>
      </c>
      <c r="H12">
        <f>VLOOKUP(A12,[3]BAYERProductwiseStocknSalesFrom!$A$2:$J$9,10,0)</f>
        <v>0</v>
      </c>
      <c r="I12" t="b">
        <f t="shared" si="1"/>
        <v>1</v>
      </c>
      <c r="J12" s="79">
        <f t="shared" si="2"/>
        <v>0</v>
      </c>
      <c r="K12" t="b">
        <f t="shared" si="3"/>
        <v>1</v>
      </c>
    </row>
    <row r="13" spans="1:11" x14ac:dyDescent="0.3">
      <c r="A13" s="51" t="s">
        <v>60</v>
      </c>
      <c r="B13" s="81">
        <v>20</v>
      </c>
      <c r="C13" s="52"/>
      <c r="D13" s="81">
        <v>10</v>
      </c>
      <c r="E13" s="81">
        <v>10</v>
      </c>
      <c r="F13">
        <f>VLOOKUP(A13,[3]BAYERProductwiseStocknSalesFrom!$A$2:$G$9,7,0)</f>
        <v>0</v>
      </c>
      <c r="G13" t="b">
        <f t="shared" si="0"/>
        <v>1</v>
      </c>
      <c r="H13">
        <f>VLOOKUP(A13,[3]BAYERProductwiseStocknSalesFrom!$A$2:$J$9,10,0)</f>
        <v>10</v>
      </c>
      <c r="I13" t="b">
        <f t="shared" si="1"/>
        <v>1</v>
      </c>
      <c r="J13" s="79">
        <f t="shared" si="2"/>
        <v>10</v>
      </c>
      <c r="K13" t="b">
        <f t="shared" si="3"/>
        <v>1</v>
      </c>
    </row>
    <row r="14" spans="1:11" x14ac:dyDescent="0.3">
      <c r="A14" s="51" t="s">
        <v>61</v>
      </c>
      <c r="B14" s="80">
        <v>208</v>
      </c>
      <c r="C14" s="52"/>
      <c r="D14" s="52"/>
      <c r="E14" s="80">
        <v>208</v>
      </c>
      <c r="F14">
        <f>VLOOKUP(A14,[3]BAYERProductwiseStocknSalesFrom!$A$2:$G$9,7,0)</f>
        <v>0</v>
      </c>
      <c r="G14" t="b">
        <f t="shared" si="0"/>
        <v>1</v>
      </c>
      <c r="H14">
        <f>VLOOKUP(A14,[3]BAYERProductwiseStocknSalesFrom!$A$2:$J$9,10,0)</f>
        <v>0</v>
      </c>
      <c r="I14" t="b">
        <f t="shared" si="1"/>
        <v>1</v>
      </c>
      <c r="J14" s="79">
        <f t="shared" si="2"/>
        <v>208</v>
      </c>
      <c r="K14" t="b">
        <f t="shared" si="3"/>
        <v>1</v>
      </c>
    </row>
    <row r="15" spans="1:11" x14ac:dyDescent="0.3">
      <c r="A15" s="51" t="s">
        <v>62</v>
      </c>
      <c r="B15" s="80">
        <v>28</v>
      </c>
      <c r="C15" s="52"/>
      <c r="D15" s="80">
        <v>20</v>
      </c>
      <c r="E15" s="80">
        <v>8</v>
      </c>
      <c r="F15">
        <f>VLOOKUP(A15,[3]BAYERProductwiseStocknSalesFrom!$A$2:$G$9,7,0)</f>
        <v>0</v>
      </c>
      <c r="G15" t="b">
        <f t="shared" si="0"/>
        <v>1</v>
      </c>
      <c r="H15">
        <f>VLOOKUP(A15,[3]BAYERProductwiseStocknSalesFrom!$A$2:$J$9,10,0)</f>
        <v>20</v>
      </c>
      <c r="I15" t="b">
        <f t="shared" si="1"/>
        <v>1</v>
      </c>
      <c r="J15" s="79">
        <f t="shared" si="2"/>
        <v>8</v>
      </c>
      <c r="K15" t="b">
        <f t="shared" si="3"/>
        <v>1</v>
      </c>
    </row>
    <row r="16" spans="1:11" x14ac:dyDescent="0.3">
      <c r="A16" s="51" t="s">
        <v>63</v>
      </c>
      <c r="B16" s="52"/>
      <c r="C16" s="80">
        <v>50</v>
      </c>
      <c r="D16" s="80">
        <v>50</v>
      </c>
      <c r="E16" s="52"/>
      <c r="F16">
        <f>VLOOKUP(A16,[3]BAYERProductwiseStocknSalesFrom!$A$2:$G$9,7,0)</f>
        <v>50</v>
      </c>
      <c r="G16" t="b">
        <f t="shared" si="0"/>
        <v>1</v>
      </c>
      <c r="H16">
        <f>VLOOKUP(A16,[3]BAYERProductwiseStocknSalesFrom!$A$2:$J$9,10,0)</f>
        <v>50</v>
      </c>
      <c r="I16" t="b">
        <f t="shared" si="1"/>
        <v>1</v>
      </c>
      <c r="J16" s="79">
        <f t="shared" si="2"/>
        <v>0</v>
      </c>
      <c r="K16" t="b">
        <f t="shared" si="3"/>
        <v>1</v>
      </c>
    </row>
    <row r="17" spans="1:10" x14ac:dyDescent="0.3">
      <c r="A17" s="53" t="s">
        <v>27</v>
      </c>
      <c r="B17" s="82"/>
      <c r="C17" s="83">
        <v>50</v>
      </c>
      <c r="D17" s="82"/>
      <c r="E17" s="82"/>
      <c r="J17" s="79"/>
    </row>
  </sheetData>
  <mergeCells count="6">
    <mergeCell ref="A1:C1"/>
    <mergeCell ref="A2:C2"/>
    <mergeCell ref="A3:C3"/>
    <mergeCell ref="B4:E4"/>
    <mergeCell ref="B5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7" width="26.21875" style="30" bestFit="1" customWidth="1"/>
    <col min="8" max="8" width="8.88671875" style="30"/>
    <col min="9" max="9" width="32.777343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51" t="s">
        <v>57</v>
      </c>
      <c r="B2" s="80">
        <v>259</v>
      </c>
      <c r="C2" s="52"/>
      <c r="D2" s="80">
        <v>105</v>
      </c>
      <c r="E2" s="80">
        <v>154</v>
      </c>
      <c r="F2" s="55" t="str">
        <f>TRIM(A2&amp;"-Nos.")</f>
        <v>Admire - 30gm (Bayer)-Nos.</v>
      </c>
      <c r="G2" s="55" t="s">
        <v>46</v>
      </c>
      <c r="I2" s="57" t="s">
        <v>32</v>
      </c>
      <c r="J2" s="58">
        <v>2628</v>
      </c>
      <c r="K2" s="58"/>
      <c r="L2" s="58">
        <v>656</v>
      </c>
      <c r="M2" s="58">
        <v>1972</v>
      </c>
    </row>
    <row r="3" spans="1:17" x14ac:dyDescent="0.3">
      <c r="A3" s="51" t="s">
        <v>58</v>
      </c>
      <c r="B3" s="52"/>
      <c r="C3" s="52"/>
      <c r="D3" s="52"/>
      <c r="E3" s="52"/>
      <c r="F3" s="55" t="str">
        <f t="shared" ref="F3:F9" si="0">TRIM(A3&amp;"-Nos.")</f>
        <v>Adora - 1Ltr (Bayer)-Nos.</v>
      </c>
      <c r="G3" s="55" t="s">
        <v>64</v>
      </c>
      <c r="I3" s="57" t="s">
        <v>41</v>
      </c>
      <c r="J3" s="58">
        <v>20</v>
      </c>
      <c r="K3" s="58"/>
      <c r="L3" s="58">
        <v>10</v>
      </c>
      <c r="M3" s="58">
        <v>10</v>
      </c>
    </row>
    <row r="4" spans="1:17" x14ac:dyDescent="0.3">
      <c r="A4" s="51" t="s">
        <v>56</v>
      </c>
      <c r="B4" s="77">
        <v>2628</v>
      </c>
      <c r="C4" s="78"/>
      <c r="D4" s="77">
        <v>656</v>
      </c>
      <c r="E4" s="77">
        <v>1972</v>
      </c>
      <c r="F4" s="55" t="str">
        <f t="shared" ref="F4" si="1">TRIM(A4&amp;"-Nos.")</f>
        <v>Admire - 2gm (Bayer)-Nos.</v>
      </c>
      <c r="G4" s="55" t="s">
        <v>32</v>
      </c>
      <c r="I4" s="57" t="s">
        <v>66</v>
      </c>
      <c r="J4" s="58">
        <v>208</v>
      </c>
      <c r="K4" s="58"/>
      <c r="L4" s="58"/>
      <c r="M4" s="58">
        <v>208</v>
      </c>
    </row>
    <row r="5" spans="1:17" x14ac:dyDescent="0.3">
      <c r="A5" s="51" t="s">
        <v>59</v>
      </c>
      <c r="B5" s="52"/>
      <c r="C5" s="52"/>
      <c r="D5" s="52"/>
      <c r="E5" s="52"/>
      <c r="F5" s="55" t="str">
        <f t="shared" si="0"/>
        <v>Adora - 200ml (Bayer)-Nos.</v>
      </c>
      <c r="G5" s="55" t="s">
        <v>65</v>
      </c>
      <c r="I5" s="57" t="s">
        <v>47</v>
      </c>
      <c r="J5" s="58">
        <v>28</v>
      </c>
      <c r="K5" s="58"/>
      <c r="L5" s="58">
        <v>20</v>
      </c>
      <c r="M5" s="58">
        <v>8</v>
      </c>
    </row>
    <row r="6" spans="1:17" x14ac:dyDescent="0.3">
      <c r="A6" s="51" t="s">
        <v>60</v>
      </c>
      <c r="B6" s="81">
        <v>20</v>
      </c>
      <c r="C6" s="52"/>
      <c r="D6" s="81">
        <v>10</v>
      </c>
      <c r="E6" s="81">
        <v>10</v>
      </c>
      <c r="F6" s="55" t="str">
        <f t="shared" si="0"/>
        <v>Ambition - 1Ltr (Bayer)-Nos.</v>
      </c>
      <c r="G6" s="55" t="s">
        <v>41</v>
      </c>
      <c r="I6" s="57" t="s">
        <v>48</v>
      </c>
      <c r="J6" s="58"/>
      <c r="K6" s="58">
        <v>50</v>
      </c>
      <c r="L6" s="58">
        <v>50</v>
      </c>
      <c r="M6" s="58"/>
    </row>
    <row r="7" spans="1:17" x14ac:dyDescent="0.3">
      <c r="A7" s="51" t="s">
        <v>61</v>
      </c>
      <c r="B7" s="80">
        <v>208</v>
      </c>
      <c r="C7" s="52"/>
      <c r="D7" s="52"/>
      <c r="E7" s="80">
        <v>208</v>
      </c>
      <c r="F7" s="55" t="str">
        <f t="shared" si="0"/>
        <v>Ambition - 250ml (Bayer)-Nos.</v>
      </c>
      <c r="G7" s="55" t="s">
        <v>66</v>
      </c>
      <c r="I7" s="57" t="s">
        <v>46</v>
      </c>
      <c r="J7" s="58">
        <v>259</v>
      </c>
      <c r="K7" s="58"/>
      <c r="L7" s="58">
        <v>105</v>
      </c>
      <c r="M7" s="58">
        <v>154</v>
      </c>
    </row>
    <row r="8" spans="1:17" x14ac:dyDescent="0.3">
      <c r="A8" s="51" t="s">
        <v>62</v>
      </c>
      <c r="B8" s="80">
        <v>28</v>
      </c>
      <c r="C8" s="52"/>
      <c r="D8" s="80">
        <v>20</v>
      </c>
      <c r="E8" s="80">
        <v>8</v>
      </c>
      <c r="F8" s="55" t="str">
        <f t="shared" si="0"/>
        <v>Ambition - 500ml (Bayer)-Nos.</v>
      </c>
      <c r="G8" s="55" t="s">
        <v>47</v>
      </c>
      <c r="I8" s="57" t="s">
        <v>64</v>
      </c>
      <c r="J8" s="58"/>
      <c r="K8" s="58"/>
      <c r="L8" s="58"/>
      <c r="M8" s="58"/>
    </row>
    <row r="9" spans="1:17" x14ac:dyDescent="0.3">
      <c r="A9" s="51" t="s">
        <v>63</v>
      </c>
      <c r="B9" s="52"/>
      <c r="C9" s="80">
        <v>50</v>
      </c>
      <c r="D9" s="80">
        <v>50</v>
      </c>
      <c r="E9" s="52"/>
      <c r="F9" s="55" t="str">
        <f t="shared" si="0"/>
        <v>Belt Expert - 100ml (Bayer)-Nos.</v>
      </c>
      <c r="G9" s="55" t="s">
        <v>48</v>
      </c>
      <c r="I9" s="57" t="s">
        <v>65</v>
      </c>
      <c r="J9" s="58"/>
      <c r="K9" s="58"/>
      <c r="L9" s="58"/>
      <c r="M9" s="58"/>
    </row>
    <row r="10" spans="1:17" x14ac:dyDescent="0.3">
      <c r="I10" s="57" t="s">
        <v>27</v>
      </c>
      <c r="J10" s="58">
        <v>3143</v>
      </c>
      <c r="K10" s="58">
        <v>50</v>
      </c>
      <c r="L10" s="58">
        <v>841</v>
      </c>
      <c r="M10" s="58">
        <v>2352</v>
      </c>
    </row>
    <row r="11" spans="1:17" x14ac:dyDescent="0.3">
      <c r="Q11" t="e">
        <f ca="1">OFFSET($I$1,0,0,COUNTA($I:$I),COUNTA($I$1:$M$1))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2628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656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1972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20</v>
      </c>
      <c r="F4" s="39">
        <f t="shared" ref="F4:F10" ca="1" si="3">VLOOKUP($B4,FinalDeal_Vlookup,3,0)</f>
        <v>0</v>
      </c>
      <c r="G4" s="39">
        <v>0</v>
      </c>
      <c r="H4" s="39">
        <f t="shared" ca="1" si="1"/>
        <v>10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10</v>
      </c>
    </row>
    <row r="5" spans="1:13" x14ac:dyDescent="0.3">
      <c r="A5" s="16"/>
      <c r="B5" s="4" t="s">
        <v>66</v>
      </c>
      <c r="C5" s="3"/>
      <c r="D5" s="4"/>
      <c r="E5" s="42">
        <f t="shared" ref="E5:E10" ca="1" si="4">VLOOKUP($B5,FinalDeal_Vlookup,2,0)</f>
        <v>208</v>
      </c>
      <c r="F5" s="39">
        <f t="shared" ca="1" si="3"/>
        <v>0</v>
      </c>
      <c r="G5" s="39">
        <v>0</v>
      </c>
      <c r="H5" s="39">
        <f t="shared" ref="H5:H10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" ca="1" si="6">VLOOKUP($B5,FinalDeal_Vlookup,5,0)</f>
        <v>208</v>
      </c>
    </row>
    <row r="6" spans="1:13" x14ac:dyDescent="0.3">
      <c r="A6" s="16"/>
      <c r="B6" s="4" t="s">
        <v>47</v>
      </c>
      <c r="C6" s="3"/>
      <c r="D6" s="4"/>
      <c r="E6" s="42">
        <f t="shared" ca="1" si="4"/>
        <v>28</v>
      </c>
      <c r="F6" s="39">
        <f t="shared" ca="1" si="3"/>
        <v>0</v>
      </c>
      <c r="G6" s="39">
        <v>0</v>
      </c>
      <c r="H6" s="39">
        <f t="shared" ca="1" si="5"/>
        <v>20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8</v>
      </c>
    </row>
    <row r="7" spans="1:13" x14ac:dyDescent="0.3">
      <c r="A7" s="16"/>
      <c r="B7" s="4" t="s">
        <v>48</v>
      </c>
      <c r="C7" s="3"/>
      <c r="D7" s="4"/>
      <c r="E7" s="42">
        <f t="shared" ca="1" si="4"/>
        <v>0</v>
      </c>
      <c r="F7" s="39">
        <f t="shared" ca="1" si="3"/>
        <v>50</v>
      </c>
      <c r="G7" s="39">
        <v>0</v>
      </c>
      <c r="H7" s="39">
        <f t="shared" ca="1" si="5"/>
        <v>50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46</v>
      </c>
      <c r="C8" s="3"/>
      <c r="D8" s="4"/>
      <c r="E8" s="42">
        <f t="shared" ca="1" si="4"/>
        <v>259</v>
      </c>
      <c r="F8" s="39">
        <f t="shared" ca="1" si="3"/>
        <v>0</v>
      </c>
      <c r="G8" s="39">
        <v>0</v>
      </c>
      <c r="H8" s="39">
        <f t="shared" ca="1" si="5"/>
        <v>105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154</v>
      </c>
    </row>
    <row r="9" spans="1:13" x14ac:dyDescent="0.3">
      <c r="A9" s="16"/>
      <c r="B9" s="4" t="s">
        <v>64</v>
      </c>
      <c r="C9" s="3"/>
      <c r="D9" s="4"/>
      <c r="E9" s="42">
        <f t="shared" ca="1" si="4"/>
        <v>0</v>
      </c>
      <c r="F9" s="39">
        <f t="shared" ca="1" si="3"/>
        <v>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ht="15" thickBot="1" x14ac:dyDescent="0.35">
      <c r="A10" s="16"/>
      <c r="B10" s="4" t="s">
        <v>65</v>
      </c>
      <c r="C10" s="3"/>
      <c r="D10" s="4"/>
      <c r="E10" s="42">
        <f t="shared" ca="1" si="4"/>
        <v>0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ht="15" thickBot="1" x14ac:dyDescent="0.35">
      <c r="A11" s="16"/>
      <c r="B11" s="19"/>
      <c r="C11" s="18"/>
      <c r="D11" s="19" t="s">
        <v>18</v>
      </c>
      <c r="E11" s="24">
        <f ca="1">SUM(E3:E10)</f>
        <v>3143</v>
      </c>
      <c r="F11" s="24">
        <f ca="1">SUM(F3:F10)</f>
        <v>50</v>
      </c>
      <c r="G11" s="24">
        <f>SUM(G3:G10)</f>
        <v>0</v>
      </c>
      <c r="H11" s="24">
        <f ca="1">SUM(H3:H10)</f>
        <v>841</v>
      </c>
      <c r="I11" s="24">
        <f>SUM(I3:I10)</f>
        <v>0</v>
      </c>
      <c r="J11" s="24">
        <f>SUM(J3:J10)</f>
        <v>0</v>
      </c>
      <c r="K11" s="24">
        <f>SUM(K3:K10)</f>
        <v>0</v>
      </c>
      <c r="L11" s="24">
        <f>SUM(L3:L10)</f>
        <v>0</v>
      </c>
      <c r="M11" s="25">
        <f ca="1">SUM(M3:M10)</f>
        <v>2352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5"/>
  <sheetViews>
    <sheetView workbookViewId="0">
      <selection activeCell="D11" sqref="D1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67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38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40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43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9" t="s">
        <v>12</v>
      </c>
      <c r="B8" s="59" t="s">
        <v>44</v>
      </c>
      <c r="C8" s="59" t="s">
        <v>39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x14ac:dyDescent="0.3">
      <c r="A9" s="60" t="s">
        <v>45</v>
      </c>
      <c r="B9" s="61">
        <v>2221444</v>
      </c>
      <c r="C9" s="60" t="s">
        <v>46</v>
      </c>
      <c r="D9" s="61">
        <v>259</v>
      </c>
      <c r="E9" s="61">
        <v>0</v>
      </c>
      <c r="F9" s="61">
        <v>0</v>
      </c>
      <c r="G9" s="61">
        <v>105</v>
      </c>
      <c r="H9" s="61">
        <v>0</v>
      </c>
      <c r="I9" s="61">
        <v>0</v>
      </c>
      <c r="J9" s="61">
        <v>0</v>
      </c>
      <c r="K9" s="61">
        <v>0</v>
      </c>
      <c r="L9" s="61">
        <v>154</v>
      </c>
    </row>
    <row r="10" spans="1:12" x14ac:dyDescent="0.3">
      <c r="A10" s="60" t="s">
        <v>45</v>
      </c>
      <c r="B10" s="61">
        <v>2221444</v>
      </c>
      <c r="C10" s="60" t="s">
        <v>32</v>
      </c>
      <c r="D10" s="61">
        <v>2628</v>
      </c>
      <c r="E10" s="61">
        <v>0</v>
      </c>
      <c r="F10" s="61">
        <v>0</v>
      </c>
      <c r="G10" s="61">
        <v>656</v>
      </c>
      <c r="H10" s="61">
        <v>0</v>
      </c>
      <c r="I10" s="61">
        <v>0</v>
      </c>
      <c r="J10" s="61">
        <v>0</v>
      </c>
      <c r="K10" s="61">
        <v>0</v>
      </c>
      <c r="L10" s="61">
        <v>1972</v>
      </c>
    </row>
    <row r="11" spans="1:12" x14ac:dyDescent="0.3">
      <c r="A11" s="60" t="s">
        <v>45</v>
      </c>
      <c r="B11" s="61">
        <v>2221444</v>
      </c>
      <c r="C11" s="60" t="s">
        <v>41</v>
      </c>
      <c r="D11" s="61">
        <v>20</v>
      </c>
      <c r="E11" s="61">
        <v>0</v>
      </c>
      <c r="F11" s="61">
        <v>0</v>
      </c>
      <c r="G11" s="61">
        <v>10</v>
      </c>
      <c r="H11" s="61">
        <v>0</v>
      </c>
      <c r="I11" s="61">
        <v>0</v>
      </c>
      <c r="J11" s="61">
        <v>0</v>
      </c>
      <c r="K11" s="61">
        <v>0</v>
      </c>
      <c r="L11" s="61">
        <v>10</v>
      </c>
    </row>
    <row r="12" spans="1:12" x14ac:dyDescent="0.3">
      <c r="A12" s="60" t="s">
        <v>45</v>
      </c>
      <c r="B12" s="61">
        <v>2221444</v>
      </c>
      <c r="C12" s="60" t="s">
        <v>47</v>
      </c>
      <c r="D12" s="61">
        <v>28</v>
      </c>
      <c r="E12" s="61">
        <v>0</v>
      </c>
      <c r="F12" s="61">
        <v>0</v>
      </c>
      <c r="G12" s="61">
        <v>20</v>
      </c>
      <c r="H12" s="61">
        <v>0</v>
      </c>
      <c r="I12" s="61">
        <v>0</v>
      </c>
      <c r="J12" s="61">
        <v>0</v>
      </c>
      <c r="K12" s="61">
        <v>0</v>
      </c>
      <c r="L12" s="61">
        <v>8</v>
      </c>
    </row>
    <row r="13" spans="1:12" x14ac:dyDescent="0.3">
      <c r="A13" s="60" t="s">
        <v>45</v>
      </c>
      <c r="B13" s="61">
        <v>2221444</v>
      </c>
      <c r="C13" s="60" t="s">
        <v>66</v>
      </c>
      <c r="D13" s="61">
        <v>208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208</v>
      </c>
    </row>
    <row r="14" spans="1:12" x14ac:dyDescent="0.3">
      <c r="A14" s="60" t="s">
        <v>45</v>
      </c>
      <c r="B14" s="61">
        <v>2221444</v>
      </c>
      <c r="C14" s="60" t="s">
        <v>48</v>
      </c>
      <c r="D14" s="61">
        <v>0</v>
      </c>
      <c r="E14" s="61">
        <v>50</v>
      </c>
      <c r="F14" s="61">
        <v>0</v>
      </c>
      <c r="G14" s="61">
        <v>50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</row>
    <row r="15" spans="1:12" x14ac:dyDescent="0.3">
      <c r="A15" s="67" t="s">
        <v>49</v>
      </c>
      <c r="B15" s="60"/>
      <c r="C15" s="60"/>
      <c r="D15" s="61">
        <v>3143</v>
      </c>
      <c r="E15" s="61">
        <v>50</v>
      </c>
      <c r="F15" s="61">
        <v>0</v>
      </c>
      <c r="G15" s="61">
        <v>841</v>
      </c>
      <c r="H15" s="61">
        <v>0</v>
      </c>
      <c r="I15" s="61">
        <v>0</v>
      </c>
      <c r="J15" s="61">
        <v>0</v>
      </c>
      <c r="K15" s="61">
        <v>0</v>
      </c>
      <c r="L15" s="61">
        <v>2352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"/>
  <sheetViews>
    <sheetView workbookViewId="0">
      <selection activeCell="F20" sqref="F20"/>
    </sheetView>
  </sheetViews>
  <sheetFormatPr defaultRowHeight="14.4" x14ac:dyDescent="0.3"/>
  <sheetData>
    <row r="1" spans="1:3" x14ac:dyDescent="0.3">
      <c r="A1" t="s">
        <v>32</v>
      </c>
      <c r="B1">
        <f>VLOOKUP(A1,'[2]Product Master Sheet'!$B$2:$F$506,5,0)</f>
        <v>16</v>
      </c>
      <c r="C1">
        <v>2628</v>
      </c>
    </row>
    <row r="2" spans="1:3" x14ac:dyDescent="0.3">
      <c r="A2" t="s">
        <v>46</v>
      </c>
      <c r="B2">
        <f>VLOOKUP(A2,'[2]Product Master Sheet'!$B$2:$F$506,5,0)</f>
        <v>13</v>
      </c>
      <c r="C2">
        <v>259</v>
      </c>
    </row>
    <row r="3" spans="1:3" x14ac:dyDescent="0.3">
      <c r="A3" t="s">
        <v>64</v>
      </c>
      <c r="B3">
        <f>VLOOKUP(A3,'[2]Product Master Sheet'!$B$2:$F$506,5,0)</f>
        <v>20</v>
      </c>
      <c r="C3">
        <v>0</v>
      </c>
    </row>
    <row r="4" spans="1:3" x14ac:dyDescent="0.3">
      <c r="A4" t="s">
        <v>65</v>
      </c>
      <c r="B4">
        <f>VLOOKUP(A4,'[2]Product Master Sheet'!$B$2:$F$506,5,0)</f>
        <v>19</v>
      </c>
      <c r="C4">
        <v>0</v>
      </c>
    </row>
    <row r="5" spans="1:3" x14ac:dyDescent="0.3">
      <c r="A5" t="s">
        <v>41</v>
      </c>
      <c r="B5">
        <f>VLOOKUP(A5,'[2]Product Master Sheet'!$B$2:$F$506,5,0)</f>
        <v>39</v>
      </c>
      <c r="C5">
        <v>20</v>
      </c>
    </row>
    <row r="6" spans="1:3" x14ac:dyDescent="0.3">
      <c r="A6" t="s">
        <v>66</v>
      </c>
      <c r="B6">
        <f>VLOOKUP(A6,'[2]Product Master Sheet'!$B$2:$F$506,5,0)</f>
        <v>41</v>
      </c>
      <c r="C6">
        <v>208</v>
      </c>
    </row>
    <row r="7" spans="1:3" x14ac:dyDescent="0.3">
      <c r="A7" t="s">
        <v>47</v>
      </c>
      <c r="B7">
        <f>VLOOKUP(A7,'[2]Product Master Sheet'!$B$2:$F$506,5,0)</f>
        <v>40</v>
      </c>
      <c r="C7">
        <v>28</v>
      </c>
    </row>
    <row r="8" spans="1:3" x14ac:dyDescent="0.3">
      <c r="A8" t="s">
        <v>48</v>
      </c>
      <c r="B8">
        <f>VLOOKUP(A8,'[2]Product Master Sheet'!$B$2:$F$506,5,0)</f>
        <v>111</v>
      </c>
      <c r="C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68</v>
      </c>
      <c r="C1" s="65"/>
      <c r="D1" s="65"/>
      <c r="E1" s="65"/>
      <c r="F1" s="65"/>
      <c r="G1" s="65"/>
      <c r="H1" s="65"/>
      <c r="I1" s="65"/>
      <c r="J1" s="66"/>
      <c r="K1" s="64" t="s">
        <v>69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32</v>
      </c>
      <c r="B4" s="20">
        <v>2628</v>
      </c>
      <c r="C4" s="20">
        <v>0</v>
      </c>
      <c r="D4" s="20">
        <v>0</v>
      </c>
      <c r="E4" s="20">
        <v>656</v>
      </c>
      <c r="F4" s="20">
        <v>0</v>
      </c>
      <c r="G4" s="20">
        <v>0</v>
      </c>
      <c r="H4" s="20">
        <v>0</v>
      </c>
      <c r="I4" s="20">
        <v>0</v>
      </c>
      <c r="J4" s="20">
        <v>1972</v>
      </c>
      <c r="K4" s="27">
        <v>2628</v>
      </c>
      <c r="L4" s="28">
        <v>0</v>
      </c>
      <c r="M4" s="28">
        <v>0</v>
      </c>
      <c r="N4" s="28">
        <v>656</v>
      </c>
      <c r="O4" s="28">
        <v>0</v>
      </c>
      <c r="P4" s="28">
        <v>0</v>
      </c>
      <c r="Q4" s="28">
        <v>0</v>
      </c>
      <c r="R4" s="28">
        <v>0</v>
      </c>
      <c r="S4" s="26">
        <v>1972</v>
      </c>
      <c r="T4" s="28">
        <f>B4-K4</f>
        <v>0</v>
      </c>
      <c r="U4" s="28">
        <f t="shared" ref="U4:U11" si="0">C4-L4</f>
        <v>0</v>
      </c>
      <c r="V4" s="28">
        <f t="shared" ref="V4:V11" si="1">D4-M4</f>
        <v>0</v>
      </c>
      <c r="W4" s="28">
        <f t="shared" ref="W4:W11" si="2">E4-N4</f>
        <v>0</v>
      </c>
      <c r="X4" s="28">
        <f t="shared" ref="X4:X11" si="3">F4-O4</f>
        <v>0</v>
      </c>
      <c r="Y4" s="28">
        <f t="shared" ref="Y4:Y11" si="4">G4-P4</f>
        <v>0</v>
      </c>
      <c r="Z4" s="28">
        <f t="shared" ref="Z4:Z11" si="5">H4-Q4</f>
        <v>0</v>
      </c>
      <c r="AA4" s="28">
        <f t="shared" ref="AA4:AA11" si="6">I4-R4</f>
        <v>0</v>
      </c>
      <c r="AB4" s="20">
        <f t="shared" ref="AB4:AB11" si="7">J4-S4</f>
        <v>0</v>
      </c>
      <c r="AC4" s="17" t="str">
        <f>IF(AND(T4=0,AB4=0),"Ok","Issue")</f>
        <v>Ok</v>
      </c>
    </row>
    <row r="5" spans="1:29" x14ac:dyDescent="0.3">
      <c r="A5" s="17" t="s">
        <v>46</v>
      </c>
      <c r="B5" s="20">
        <v>259</v>
      </c>
      <c r="C5" s="20">
        <v>0</v>
      </c>
      <c r="D5" s="20">
        <v>0</v>
      </c>
      <c r="E5" s="20">
        <v>105</v>
      </c>
      <c r="F5" s="20">
        <v>0</v>
      </c>
      <c r="G5" s="20">
        <v>0</v>
      </c>
      <c r="H5" s="20">
        <v>0</v>
      </c>
      <c r="I5" s="20">
        <v>0</v>
      </c>
      <c r="J5" s="20">
        <v>154</v>
      </c>
      <c r="K5" s="27">
        <v>259</v>
      </c>
      <c r="L5" s="20">
        <v>0</v>
      </c>
      <c r="M5" s="20">
        <v>0</v>
      </c>
      <c r="N5" s="20">
        <v>105</v>
      </c>
      <c r="O5" s="20">
        <v>0</v>
      </c>
      <c r="P5" s="20">
        <v>0</v>
      </c>
      <c r="Q5" s="20">
        <v>0</v>
      </c>
      <c r="R5" s="20">
        <v>0</v>
      </c>
      <c r="S5" s="26">
        <v>154</v>
      </c>
      <c r="T5" s="20">
        <f t="shared" ref="T5:T11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1" si="9">IF(AND(T5=0,AB5=0),"Ok","Issue")</f>
        <v>Ok</v>
      </c>
    </row>
    <row r="6" spans="1:29" x14ac:dyDescent="0.3">
      <c r="A6" s="17" t="s">
        <v>64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T8" si="10">B6-K6</f>
        <v>0</v>
      </c>
      <c r="U6" s="20">
        <f t="shared" ref="U6:U8" si="11">C6-L6</f>
        <v>0</v>
      </c>
      <c r="V6" s="20">
        <f t="shared" ref="V6:V8" si="12">D6-M6</f>
        <v>0</v>
      </c>
      <c r="W6" s="20">
        <f t="shared" ref="W6:W8" si="13">E6-N6</f>
        <v>0</v>
      </c>
      <c r="X6" s="20">
        <f t="shared" ref="X6:X8" si="14">F6-O6</f>
        <v>0</v>
      </c>
      <c r="Y6" s="20">
        <f t="shared" ref="Y6:Y8" si="15">G6-P6</f>
        <v>0</v>
      </c>
      <c r="Z6" s="20">
        <f t="shared" ref="Z6:Z8" si="16">H6-Q6</f>
        <v>0</v>
      </c>
      <c r="AA6" s="20">
        <f t="shared" ref="AA6:AA8" si="17">I6-R6</f>
        <v>0</v>
      </c>
      <c r="AB6" s="20">
        <f t="shared" ref="AB6:AB8" si="18">J6-S6</f>
        <v>0</v>
      </c>
      <c r="AC6" s="17" t="str">
        <f t="shared" ref="AC6:AC8" si="19">IF(AND(T6=0,AB6=0),"Ok","Issue")</f>
        <v>Ok</v>
      </c>
    </row>
    <row r="7" spans="1:29" x14ac:dyDescent="0.3">
      <c r="A7" s="17" t="s">
        <v>65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0"/>
        <v>0</v>
      </c>
      <c r="U7" s="20">
        <f t="shared" si="11"/>
        <v>0</v>
      </c>
      <c r="V7" s="20">
        <f t="shared" si="12"/>
        <v>0</v>
      </c>
      <c r="W7" s="20">
        <f t="shared" si="13"/>
        <v>0</v>
      </c>
      <c r="X7" s="20">
        <f t="shared" si="14"/>
        <v>0</v>
      </c>
      <c r="Y7" s="20">
        <f t="shared" si="15"/>
        <v>0</v>
      </c>
      <c r="Z7" s="20">
        <f t="shared" si="16"/>
        <v>0</v>
      </c>
      <c r="AA7" s="20">
        <f t="shared" si="17"/>
        <v>0</v>
      </c>
      <c r="AB7" s="20">
        <f t="shared" si="18"/>
        <v>0</v>
      </c>
      <c r="AC7" s="17" t="str">
        <f t="shared" si="19"/>
        <v>Ok</v>
      </c>
    </row>
    <row r="8" spans="1:29" x14ac:dyDescent="0.3">
      <c r="A8" s="17" t="s">
        <v>41</v>
      </c>
      <c r="B8" s="20">
        <v>20</v>
      </c>
      <c r="C8" s="20">
        <v>0</v>
      </c>
      <c r="D8" s="20">
        <v>0</v>
      </c>
      <c r="E8" s="20">
        <v>10</v>
      </c>
      <c r="F8" s="20">
        <v>0</v>
      </c>
      <c r="G8" s="20">
        <v>0</v>
      </c>
      <c r="H8" s="20">
        <v>0</v>
      </c>
      <c r="I8" s="20">
        <v>0</v>
      </c>
      <c r="J8" s="26">
        <v>10</v>
      </c>
      <c r="K8" s="27">
        <v>20</v>
      </c>
      <c r="L8" s="20">
        <v>0</v>
      </c>
      <c r="M8" s="20">
        <v>0</v>
      </c>
      <c r="N8" s="20">
        <v>10</v>
      </c>
      <c r="O8" s="20">
        <v>0</v>
      </c>
      <c r="P8" s="20">
        <v>0</v>
      </c>
      <c r="Q8" s="20">
        <v>0</v>
      </c>
      <c r="R8" s="20">
        <v>0</v>
      </c>
      <c r="S8" s="26">
        <v>10</v>
      </c>
      <c r="T8" s="20">
        <f t="shared" si="10"/>
        <v>0</v>
      </c>
      <c r="U8" s="20">
        <f t="shared" si="11"/>
        <v>0</v>
      </c>
      <c r="V8" s="20">
        <f t="shared" si="12"/>
        <v>0</v>
      </c>
      <c r="W8" s="20">
        <f t="shared" si="13"/>
        <v>0</v>
      </c>
      <c r="X8" s="20">
        <f t="shared" si="14"/>
        <v>0</v>
      </c>
      <c r="Y8" s="20">
        <f t="shared" si="15"/>
        <v>0</v>
      </c>
      <c r="Z8" s="20">
        <f t="shared" si="16"/>
        <v>0</v>
      </c>
      <c r="AA8" s="20">
        <f t="shared" si="17"/>
        <v>0</v>
      </c>
      <c r="AB8" s="20">
        <f t="shared" si="18"/>
        <v>0</v>
      </c>
      <c r="AC8" s="17" t="str">
        <f t="shared" si="19"/>
        <v>Ok</v>
      </c>
    </row>
    <row r="9" spans="1:29" x14ac:dyDescent="0.3">
      <c r="A9" s="17" t="s">
        <v>66</v>
      </c>
      <c r="B9" s="20">
        <v>208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208</v>
      </c>
      <c r="K9" s="27">
        <v>208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208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47</v>
      </c>
      <c r="B10" s="20">
        <v>28</v>
      </c>
      <c r="C10" s="20">
        <v>0</v>
      </c>
      <c r="D10" s="20">
        <v>0</v>
      </c>
      <c r="E10" s="20">
        <v>20</v>
      </c>
      <c r="F10" s="20">
        <v>0</v>
      </c>
      <c r="G10" s="20">
        <v>0</v>
      </c>
      <c r="H10" s="20">
        <v>0</v>
      </c>
      <c r="I10" s="20">
        <v>0</v>
      </c>
      <c r="J10" s="26">
        <v>8</v>
      </c>
      <c r="K10" s="27">
        <v>28</v>
      </c>
      <c r="L10" s="20">
        <v>0</v>
      </c>
      <c r="M10" s="20">
        <v>0</v>
      </c>
      <c r="N10" s="20">
        <v>20</v>
      </c>
      <c r="O10" s="20">
        <v>0</v>
      </c>
      <c r="P10" s="20">
        <v>0</v>
      </c>
      <c r="Q10" s="20">
        <v>0</v>
      </c>
      <c r="R10" s="20">
        <v>0</v>
      </c>
      <c r="S10" s="26">
        <v>8</v>
      </c>
      <c r="T10" s="20">
        <f t="shared" ref="T10" si="20">B10-K10</f>
        <v>0</v>
      </c>
      <c r="U10" s="20">
        <f t="shared" ref="U10" si="21">C10-L10</f>
        <v>0</v>
      </c>
      <c r="V10" s="20">
        <f t="shared" ref="V10" si="22">D10-M10</f>
        <v>0</v>
      </c>
      <c r="W10" s="20">
        <f t="shared" ref="W10" si="23">E10-N10</f>
        <v>0</v>
      </c>
      <c r="X10" s="20">
        <f t="shared" ref="X10" si="24">F10-O10</f>
        <v>0</v>
      </c>
      <c r="Y10" s="20">
        <f t="shared" ref="Y10" si="25">G10-P10</f>
        <v>0</v>
      </c>
      <c r="Z10" s="20">
        <f t="shared" ref="Z10" si="26">H10-Q10</f>
        <v>0</v>
      </c>
      <c r="AA10" s="20">
        <f t="shared" ref="AA10" si="27">I10-R10</f>
        <v>0</v>
      </c>
      <c r="AB10" s="20">
        <f t="shared" ref="AB10" si="28">J10-S10</f>
        <v>0</v>
      </c>
      <c r="AC10" s="17" t="str">
        <f t="shared" ref="AC10" si="29">IF(AND(T10=0,AB10=0),"Ok","Issue")</f>
        <v>Ok</v>
      </c>
    </row>
    <row r="11" spans="1:29" ht="15" thickBot="1" x14ac:dyDescent="0.35">
      <c r="A11" s="17" t="s">
        <v>48</v>
      </c>
      <c r="B11" s="20">
        <v>0</v>
      </c>
      <c r="C11" s="20">
        <v>50</v>
      </c>
      <c r="D11" s="20">
        <v>0</v>
      </c>
      <c r="E11" s="20">
        <v>50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50</v>
      </c>
      <c r="M11" s="20">
        <v>0</v>
      </c>
      <c r="N11" s="20">
        <v>50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s="37" customFormat="1" ht="16.2" thickBot="1" x14ac:dyDescent="0.35">
      <c r="A12" s="32" t="s">
        <v>19</v>
      </c>
      <c r="B12" s="33">
        <f>SUM(B4:B11)</f>
        <v>3143</v>
      </c>
      <c r="C12" s="33">
        <f>SUM(C4:C11)</f>
        <v>50</v>
      </c>
      <c r="D12" s="33">
        <f>SUM(D4:D11)</f>
        <v>0</v>
      </c>
      <c r="E12" s="33">
        <f>SUM(E4:E11)</f>
        <v>841</v>
      </c>
      <c r="F12" s="33">
        <f>SUM(F4:F11)</f>
        <v>0</v>
      </c>
      <c r="G12" s="33">
        <f>SUM(G4:G11)</f>
        <v>0</v>
      </c>
      <c r="H12" s="33">
        <f>SUM(H4:H11)</f>
        <v>0</v>
      </c>
      <c r="I12" s="33">
        <f>SUM(I4:I11)</f>
        <v>0</v>
      </c>
      <c r="J12" s="34">
        <f>SUM(J4:J11)</f>
        <v>2352</v>
      </c>
      <c r="K12" s="35">
        <f>SUM(K4:K11)</f>
        <v>3143</v>
      </c>
      <c r="L12" s="33">
        <f>SUM(L4:L11)</f>
        <v>50</v>
      </c>
      <c r="M12" s="33">
        <f>SUM(M4:M11)</f>
        <v>0</v>
      </c>
      <c r="N12" s="33">
        <f>SUM(N4:N11)</f>
        <v>841</v>
      </c>
      <c r="O12" s="33">
        <f>SUM(O4:O11)</f>
        <v>0</v>
      </c>
      <c r="P12" s="33">
        <f>SUM(P4:P11)</f>
        <v>0</v>
      </c>
      <c r="Q12" s="33">
        <f>SUM(Q4:Q11)</f>
        <v>0</v>
      </c>
      <c r="R12" s="33">
        <f>SUM(R4:R11)</f>
        <v>0</v>
      </c>
      <c r="S12" s="34">
        <f>SUM(S4:S11)</f>
        <v>2352</v>
      </c>
      <c r="T12" s="33">
        <f>SUM(T4:T11)</f>
        <v>0</v>
      </c>
      <c r="U12" s="33">
        <f>SUM(U4:U11)</f>
        <v>0</v>
      </c>
      <c r="V12" s="33">
        <f>SUM(V4:V11)</f>
        <v>0</v>
      </c>
      <c r="W12" s="33">
        <f>SUM(W4:W11)</f>
        <v>0</v>
      </c>
      <c r="X12" s="33">
        <f>SUM(X4:X11)</f>
        <v>0</v>
      </c>
      <c r="Y12" s="33">
        <f>SUM(Y4:Y11)</f>
        <v>0</v>
      </c>
      <c r="Z12" s="33">
        <f>SUM(Z4:Z11)</f>
        <v>0</v>
      </c>
      <c r="AA12" s="33">
        <f>SUM(AA4:AA11)</f>
        <v>0</v>
      </c>
      <c r="AB12" s="34">
        <f>SUM(AB4:AB11)</f>
        <v>0</v>
      </c>
      <c r="AC12" s="36"/>
    </row>
  </sheetData>
  <mergeCells count="3">
    <mergeCell ref="B1:J1"/>
    <mergeCell ref="K1:S1"/>
    <mergeCell ref="T1:AB1"/>
  </mergeCells>
  <conditionalFormatting sqref="A5">
    <cfRule type="duplicateValues" dxfId="4" priority="3"/>
  </conditionalFormatting>
  <conditionalFormatting sqref="A4">
    <cfRule type="duplicateValues" dxfId="3" priority="13"/>
  </conditionalFormatting>
  <conditionalFormatting sqref="A12:A1048576 A1:A3">
    <cfRule type="duplicateValues" dxfId="2" priority="33"/>
  </conditionalFormatting>
  <conditionalFormatting sqref="A6:A8">
    <cfRule type="duplicateValues" dxfId="1" priority="1"/>
  </conditionalFormatting>
  <conditionalFormatting sqref="A9:A11">
    <cfRule type="duplicateValues" dxfId="0" priority="4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2021-02-15T07:34:42Z</dcterms:modified>
</cp:coreProperties>
</file>