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3288956-SUNEEL KUMAR KAMELSH CHANDRA\"/>
    </mc:Choice>
  </mc:AlternateContent>
  <xr:revisionPtr revIDLastSave="0" documentId="13_ncr:1_{2414CB44-117F-4FBF-B354-5F277B19D5CC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working'!$A$1:$G$26</definedName>
    <definedName name="_xlnm._FilterDatabase" localSheetId="5" hidden="1">Reco!$A$3:$AC$27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58" r:id="rId10"/>
  </pivotCaches>
</workbook>
</file>

<file path=xl/calcChain.xml><?xml version="1.0" encoding="utf-8"?>
<calcChain xmlns="http://schemas.openxmlformats.org/spreadsheetml/2006/main">
  <c r="F8" i="5" l="1"/>
  <c r="F7" i="5"/>
  <c r="F6" i="5"/>
  <c r="F5" i="5"/>
  <c r="F2" i="5"/>
  <c r="F23" i="5"/>
  <c r="F22" i="5"/>
  <c r="F21" i="5"/>
  <c r="F19" i="5"/>
  <c r="F18" i="5"/>
  <c r="F13" i="5"/>
  <c r="F12" i="5"/>
  <c r="F11" i="5"/>
  <c r="F3" i="5"/>
  <c r="F4" i="5"/>
  <c r="F9" i="5"/>
  <c r="F10" i="5"/>
  <c r="F14" i="5"/>
  <c r="F15" i="5"/>
  <c r="F16" i="5"/>
  <c r="F17" i="5"/>
  <c r="F20" i="5"/>
  <c r="F24" i="5"/>
  <c r="F25" i="5"/>
  <c r="F26" i="5"/>
  <c r="H36" i="1"/>
  <c r="I36" i="1" s="1"/>
  <c r="F36" i="1"/>
  <c r="J36" i="1" s="1"/>
  <c r="K36" i="1" s="1"/>
  <c r="J35" i="1"/>
  <c r="K35" i="1" s="1"/>
  <c r="H35" i="1"/>
  <c r="I35" i="1" s="1"/>
  <c r="F35" i="1"/>
  <c r="G35" i="1" s="1"/>
  <c r="H34" i="1"/>
  <c r="I34" i="1" s="1"/>
  <c r="F34" i="1"/>
  <c r="G34" i="1" s="1"/>
  <c r="H33" i="1"/>
  <c r="I33" i="1" s="1"/>
  <c r="F33" i="1"/>
  <c r="J33" i="1" s="1"/>
  <c r="K33" i="1" s="1"/>
  <c r="H32" i="1"/>
  <c r="I32" i="1" s="1"/>
  <c r="F32" i="1"/>
  <c r="J32" i="1" s="1"/>
  <c r="K32" i="1" s="1"/>
  <c r="J31" i="1"/>
  <c r="K31" i="1" s="1"/>
  <c r="H31" i="1"/>
  <c r="I31" i="1" s="1"/>
  <c r="F31" i="1"/>
  <c r="G31" i="1" s="1"/>
  <c r="H30" i="1"/>
  <c r="J30" i="1" s="1"/>
  <c r="K30" i="1" s="1"/>
  <c r="F30" i="1"/>
  <c r="G30" i="1" s="1"/>
  <c r="H29" i="1"/>
  <c r="I29" i="1" s="1"/>
  <c r="F29" i="1"/>
  <c r="J29" i="1" s="1"/>
  <c r="K29" i="1" s="1"/>
  <c r="H28" i="1"/>
  <c r="I28" i="1" s="1"/>
  <c r="F28" i="1"/>
  <c r="J28" i="1" s="1"/>
  <c r="K28" i="1" s="1"/>
  <c r="J27" i="1"/>
  <c r="K27" i="1" s="1"/>
  <c r="H27" i="1"/>
  <c r="I27" i="1" s="1"/>
  <c r="F27" i="1"/>
  <c r="G27" i="1" s="1"/>
  <c r="H26" i="1"/>
  <c r="J26" i="1" s="1"/>
  <c r="K26" i="1" s="1"/>
  <c r="F26" i="1"/>
  <c r="G26" i="1" s="1"/>
  <c r="H25" i="1"/>
  <c r="I25" i="1" s="1"/>
  <c r="F25" i="1"/>
  <c r="J25" i="1" s="1"/>
  <c r="K25" i="1" s="1"/>
  <c r="H24" i="1"/>
  <c r="I24" i="1" s="1"/>
  <c r="F24" i="1"/>
  <c r="J24" i="1" s="1"/>
  <c r="K24" i="1" s="1"/>
  <c r="J23" i="1"/>
  <c r="K23" i="1" s="1"/>
  <c r="H23" i="1"/>
  <c r="I23" i="1" s="1"/>
  <c r="F23" i="1"/>
  <c r="G23" i="1" s="1"/>
  <c r="H22" i="1"/>
  <c r="J22" i="1" s="1"/>
  <c r="K22" i="1" s="1"/>
  <c r="F22" i="1"/>
  <c r="G22" i="1" s="1"/>
  <c r="H21" i="1"/>
  <c r="I21" i="1" s="1"/>
  <c r="F21" i="1"/>
  <c r="J21" i="1" s="1"/>
  <c r="K21" i="1" s="1"/>
  <c r="H20" i="1"/>
  <c r="I20" i="1" s="1"/>
  <c r="F20" i="1"/>
  <c r="J20" i="1" s="1"/>
  <c r="K20" i="1" s="1"/>
  <c r="J19" i="1"/>
  <c r="K19" i="1" s="1"/>
  <c r="H19" i="1"/>
  <c r="I19" i="1" s="1"/>
  <c r="F19" i="1"/>
  <c r="G19" i="1" s="1"/>
  <c r="H18" i="1"/>
  <c r="J18" i="1" s="1"/>
  <c r="K18" i="1" s="1"/>
  <c r="F18" i="1"/>
  <c r="G18" i="1" s="1"/>
  <c r="H17" i="1"/>
  <c r="I17" i="1" s="1"/>
  <c r="F17" i="1"/>
  <c r="J17" i="1" s="1"/>
  <c r="K17" i="1" s="1"/>
  <c r="H16" i="1"/>
  <c r="I16" i="1" s="1"/>
  <c r="F16" i="1"/>
  <c r="J16" i="1" s="1"/>
  <c r="K16" i="1" s="1"/>
  <c r="J15" i="1"/>
  <c r="K15" i="1" s="1"/>
  <c r="H15" i="1"/>
  <c r="I15" i="1" s="1"/>
  <c r="F15" i="1"/>
  <c r="G15" i="1" s="1"/>
  <c r="H14" i="1"/>
  <c r="J14" i="1" s="1"/>
  <c r="K14" i="1" s="1"/>
  <c r="F14" i="1"/>
  <c r="G14" i="1" s="1"/>
  <c r="H13" i="1"/>
  <c r="I13" i="1" s="1"/>
  <c r="F13" i="1"/>
  <c r="J13" i="1" s="1"/>
  <c r="K13" i="1" s="1"/>
  <c r="H12" i="1"/>
  <c r="I12" i="1" s="1"/>
  <c r="F12" i="1"/>
  <c r="J12" i="1" s="1"/>
  <c r="K12" i="1" s="1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G13" i="1" l="1"/>
  <c r="I14" i="1"/>
  <c r="G17" i="1"/>
  <c r="I18" i="1"/>
  <c r="G21" i="1"/>
  <c r="I22" i="1"/>
  <c r="G25" i="1"/>
  <c r="I26" i="1"/>
  <c r="G29" i="1"/>
  <c r="I30" i="1"/>
  <c r="G33" i="1"/>
  <c r="J34" i="1"/>
  <c r="K34" i="1" s="1"/>
  <c r="G12" i="1"/>
  <c r="G16" i="1"/>
  <c r="G20" i="1"/>
  <c r="G24" i="1"/>
  <c r="G28" i="1"/>
  <c r="G32" i="1"/>
  <c r="G36" i="1"/>
  <c r="X5" i="4"/>
  <c r="V6" i="4"/>
  <c r="Z8" i="4"/>
  <c r="AA11" i="4"/>
  <c r="U14" i="4"/>
  <c r="AA19" i="4"/>
  <c r="W21" i="4"/>
  <c r="AA23" i="4"/>
  <c r="W25" i="4"/>
  <c r="Y6" i="4"/>
  <c r="U8" i="4"/>
  <c r="W11" i="4"/>
  <c r="AA13" i="4"/>
  <c r="W15" i="4"/>
  <c r="U16" i="4"/>
  <c r="AA17" i="4"/>
  <c r="Y18" i="4"/>
  <c r="W19" i="4"/>
  <c r="Y22" i="4"/>
  <c r="U24" i="4"/>
  <c r="Y26" i="4"/>
  <c r="AA10" i="4"/>
  <c r="Y11" i="4"/>
  <c r="AA14" i="4"/>
  <c r="W16" i="4"/>
  <c r="W20" i="4"/>
  <c r="U21" i="4"/>
  <c r="W24" i="4"/>
  <c r="U25" i="4"/>
  <c r="X10" i="4"/>
  <c r="V11" i="4"/>
  <c r="X14" i="4"/>
  <c r="T20" i="4"/>
  <c r="AB20" i="4"/>
  <c r="Z21" i="4"/>
  <c r="V23" i="4"/>
  <c r="AA6" i="4"/>
  <c r="W8" i="4"/>
  <c r="T19" i="4"/>
  <c r="AB19" i="4"/>
  <c r="T23" i="4"/>
  <c r="Z5" i="4"/>
  <c r="V4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X4" i="4"/>
  <c r="V5" i="4"/>
  <c r="Z7" i="4"/>
  <c r="X8" i="4"/>
  <c r="AA4" i="4"/>
  <c r="Y5" i="4"/>
  <c r="AA8" i="4"/>
  <c r="V10" i="4"/>
  <c r="T11" i="4"/>
  <c r="Z12" i="4"/>
  <c r="T15" i="4"/>
  <c r="AB15" i="4"/>
  <c r="X17" i="4"/>
  <c r="V22" i="4"/>
  <c r="Z24" i="4"/>
  <c r="X25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Z13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AA5" i="4"/>
  <c r="AB26" i="4"/>
  <c r="W4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4" i="4"/>
  <c r="U9" i="4"/>
  <c r="X11" i="4"/>
  <c r="Y12" i="4"/>
  <c r="T14" i="4"/>
  <c r="AB14" i="4"/>
  <c r="V15" i="4"/>
  <c r="Y17" i="4"/>
  <c r="Z18" i="4"/>
  <c r="U20" i="4"/>
  <c r="X24" i="4"/>
  <c r="U7" i="4"/>
  <c r="X9" i="4"/>
  <c r="Y10" i="4"/>
  <c r="T12" i="4"/>
  <c r="AB12" i="4"/>
  <c r="V13" i="4"/>
  <c r="Y15" i="4"/>
  <c r="Z16" i="4"/>
  <c r="U18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U23" i="4"/>
  <c r="Z25" i="4"/>
  <c r="T26" i="4"/>
  <c r="U26" i="4"/>
  <c r="Y23" i="4"/>
  <c r="V25" i="4"/>
  <c r="B2" i="6"/>
  <c r="AC17" i="4" l="1"/>
  <c r="AC9" i="4"/>
  <c r="AC11" i="4"/>
  <c r="AC13" i="4"/>
  <c r="AC19" i="4"/>
  <c r="AC20" i="4"/>
  <c r="AC23" i="4"/>
  <c r="AC21" i="4"/>
  <c r="AC26" i="4"/>
  <c r="AC25" i="4"/>
  <c r="AC15" i="4"/>
  <c r="AC10" i="4"/>
  <c r="AC22" i="4"/>
  <c r="AC24" i="4"/>
  <c r="AC7" i="4"/>
  <c r="AC18" i="4"/>
  <c r="AC6" i="4"/>
  <c r="AC14" i="4"/>
  <c r="AC8" i="4"/>
  <c r="AC4" i="4"/>
  <c r="AC16" i="4"/>
  <c r="AC12" i="4"/>
  <c r="F3" i="2"/>
  <c r="U5" i="4" s="1"/>
  <c r="M3" i="2" l="1"/>
  <c r="AB5" i="4" s="1"/>
  <c r="H3" i="2"/>
  <c r="W5" i="4" s="1"/>
  <c r="E3" i="2"/>
  <c r="T5" i="4" s="1"/>
  <c r="Q11" i="5"/>
  <c r="AC5" i="4" l="1"/>
  <c r="B1" i="6"/>
  <c r="E27" i="4" l="1"/>
  <c r="M27" i="4" l="1"/>
  <c r="I27" i="4"/>
  <c r="H27" i="4"/>
  <c r="P27" i="4"/>
  <c r="J27" i="4"/>
  <c r="R27" i="4"/>
  <c r="Q27" i="4"/>
  <c r="D27" i="4"/>
  <c r="L27" i="4"/>
  <c r="F27" i="4"/>
  <c r="N27" i="4"/>
  <c r="G27" i="4"/>
  <c r="C27" i="4"/>
  <c r="S27" i="4"/>
  <c r="O27" i="4"/>
  <c r="B27" i="4"/>
  <c r="M25" i="2" l="1"/>
  <c r="L25" i="2"/>
  <c r="K25" i="2"/>
  <c r="J25" i="2"/>
  <c r="I25" i="2"/>
  <c r="H25" i="2"/>
  <c r="G25" i="2"/>
  <c r="F25" i="2"/>
  <c r="E25" i="2"/>
  <c r="K27" i="4" l="1"/>
  <c r="X27" i="4" l="1"/>
  <c r="W27" i="4"/>
  <c r="T27" i="4" l="1"/>
  <c r="AA27" i="4"/>
  <c r="V27" i="4"/>
  <c r="Z27" i="4"/>
  <c r="AB27" i="4"/>
  <c r="U27" i="4"/>
  <c r="Y27" i="4"/>
</calcChain>
</file>

<file path=xl/sharedStrings.xml><?xml version="1.0" encoding="utf-8"?>
<sst xmlns="http://schemas.openxmlformats.org/spreadsheetml/2006/main" count="293" uniqueCount="107">
  <si>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</si>
  <si>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</si>
  <si>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</si>
  <si>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</si>
  <si>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</si>
  <si>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</si>
  <si>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</si>
  <si>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</si>
  <si>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</si>
  <si>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</si>
  <si>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</si>
  <si>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</si>
  <si>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</si>
  <si>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</si>
  <si>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</si>
  <si>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</si>
  <si>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</si>
  <si>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</si>
  <si>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</si>
  <si>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</si>
  <si>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</si>
  <si>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</si>
  <si>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</si>
  <si>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</si>
  <si>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</si>
  <si>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</si>
  <si>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</si>
  <si>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</si>
  <si>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</si>
  <si>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</si>
  <si>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</si>
  <si>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</si>
  <si>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</si>
  <si>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</si>
  <si>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</si>
  <si>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</si>
  <si>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</si>
  <si>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</si>
  <si>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</si>
  <si>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DISTRIBUTOR PRODUCTWISE</t>
  </si>
  <si>
    <t>PRODUCT</t>
  </si>
  <si>
    <t>Sencor 100gm</t>
  </si>
  <si>
    <t>OUTPUT IN : PIC,DETAILS AS : Column,CONSIDER : Voucher Date,INCLUDE VALIDATION : False</t>
  </si>
  <si>
    <t>Zylem Report -01-Apr-2020 TO 31-Dec-2020</t>
  </si>
  <si>
    <t>Dealer Report -01-Apr-2020 TO 31-Dec-2020</t>
  </si>
  <si>
    <t>SUNIL KUMAR KAMLESH CHANDRA - (from 1-Apr-2019)</t>
  </si>
  <si>
    <t>BEJHA ROAD, SHAHABAD</t>
  </si>
  <si>
    <t>DISTT-HARDOI.</t>
  </si>
  <si>
    <t>Bayer</t>
  </si>
  <si>
    <t>1-Apr-2020 to 31-Dec-2020</t>
  </si>
  <si>
    <t/>
  </si>
  <si>
    <t>SAPLPur</t>
  </si>
  <si>
    <t>SAPLSales</t>
  </si>
  <si>
    <t>SAPLCls</t>
  </si>
  <si>
    <t>ADMIRE WG70</t>
  </si>
  <si>
    <t>Antracol (T) WP70 100gm</t>
  </si>
  <si>
    <t>Antracol (T) WP70 500gm</t>
  </si>
  <si>
    <t>Arize 6129 Gold</t>
  </si>
  <si>
    <t>Arize 6444 Gold 3kg</t>
  </si>
  <si>
    <t>Arize 6633 3kg</t>
  </si>
  <si>
    <t>Arize 8433</t>
  </si>
  <si>
    <t>BAYER REGENT-5KG</t>
  </si>
  <si>
    <t>DECIS-100X50ML</t>
  </si>
  <si>
    <t>DECIS 50X100 ML</t>
  </si>
  <si>
    <t>Folicur (T) EC 250ml</t>
  </si>
  <si>
    <t>Folicur (T) EC 500ml</t>
  </si>
  <si>
    <t>Foost Wp 500gm</t>
  </si>
  <si>
    <t>GAUCHO -9ML</t>
  </si>
  <si>
    <t>Laudis Sc 115ml</t>
  </si>
  <si>
    <t>LESENTA-100GM</t>
  </si>
  <si>
    <t>MONCEREN-20X500ML</t>
  </si>
  <si>
    <t>Monceren SC250 1ltr</t>
  </si>
  <si>
    <t>Monceren SC250 500ml</t>
  </si>
  <si>
    <t>MUSTARD KESARI 5111- 60X500GM</t>
  </si>
  <si>
    <t>MUSTARD PA 5232 - 30X1KG</t>
  </si>
  <si>
    <t>MUSTERD 5222-30X1KG</t>
  </si>
  <si>
    <t>Nativo 1kg</t>
  </si>
  <si>
    <t>Sunrice WG15 50gm</t>
  </si>
  <si>
    <t>Stock and Sales FOR THE PERIOD 01-Apr-2020 TO 31-Dec-2020</t>
  </si>
  <si>
    <t>Generated on 1/29/2021 7:48:55 AM</t>
  </si>
  <si>
    <t>DISTRIBUTOR:Suneel Kumar Kamelsh Chandra,</t>
  </si>
  <si>
    <t>SAPCODE</t>
  </si>
  <si>
    <t>Suneel Kumar Kamelsh Chandra</t>
  </si>
  <si>
    <t>ANTRACOL (T) WP70 20X500GR BAG IN</t>
  </si>
  <si>
    <t>ANTRACOL (T) WP70 50X100GR BAG IN</t>
  </si>
  <si>
    <t>ARIZE 6444 GOLD LOC 10X3KG BAG IN</t>
  </si>
  <si>
    <t>ARIZE AZ 6633 LOC 10X3KG BAG IN</t>
  </si>
  <si>
    <t>FOLICUR (T) EC250 20X500ML BOT IN</t>
  </si>
  <si>
    <t>FOLICUR (T) EC250 40X250ML BOT IN</t>
  </si>
  <si>
    <t>FOOST WP50 24X500G BAG IN</t>
  </si>
  <si>
    <t>GAUCHO FS600 5X(20X9)ML BOT IN</t>
  </si>
  <si>
    <t>LAUDIS SC630 8X115ML BOT IN</t>
  </si>
  <si>
    <t>LESENTA WG80 100X40GR BAG IN</t>
  </si>
  <si>
    <t>LESENTA WG80 50X100GR BAG IN</t>
  </si>
  <si>
    <t>MONCEREN SC250 10X1L BOT IN</t>
  </si>
  <si>
    <t>MONCEREN SC250 20X500ML BOT IN</t>
  </si>
  <si>
    <t>MUSTARD 5222 30X1KG BAG IN</t>
  </si>
  <si>
    <t>MUSTARD KESARI 5111 60X500G BAG IN</t>
  </si>
  <si>
    <t>NATIVO WG75 10X1KG BAG IN</t>
  </si>
  <si>
    <t>REGENT GR0 3 4X5KG BAG IN</t>
  </si>
  <si>
    <t>SENCOR WP70 60X100GR BAG IN</t>
  </si>
  <si>
    <t>SUNRICE WG15 100X50GR BOT IN</t>
  </si>
  <si>
    <t>NEWPRODUCT_3288956</t>
  </si>
  <si>
    <t>DECIS EC 28 50X100ML BOT IN</t>
  </si>
  <si>
    <t>DECIS EC101-2 100X50ML BOT IN</t>
  </si>
  <si>
    <t>MUSTARD PA 5232 (LOC) 30X1KG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</si>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</sst>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########.00"/>
    <numFmt numFmtId="165" formatCode="&quot;&quot;0&quot; pouch&quot;"/>
    <numFmt numFmtId="166" formatCode="&quot;&quot;0"/>
    <numFmt numFmtId="168" formatCode="&quot;&quot;0.000&quot; PCS&quot;"/>
    <numFmt numFmtId="169" formatCode="&quot;&quot;0.000&quot; KGS&quot;"/>
    <numFmt numFmtId="170" formatCode="&quot;&quot;0.000&quot; LTR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166" fontId="10" fillId="0" borderId="25" xfId="0" applyNumberFormat="1" applyFont="1" applyBorder="1" applyAlignment="1">
      <alignment horizontal="right" vertical="top"/>
    </xf>
    <xf numFmtId="168" fontId="10" fillId="0" borderId="25" xfId="0" applyNumberFormat="1" applyFont="1" applyBorder="1" applyAlignment="1">
      <alignment horizontal="right" vertical="top"/>
    </xf>
    <xf numFmtId="166" fontId="0" fillId="0" borderId="0" xfId="0" applyNumberFormat="1"/>
    <xf numFmtId="168" fontId="10" fillId="0" borderId="24" xfId="0" applyNumberFormat="1" applyFont="1" applyBorder="1" applyAlignment="1">
      <alignment horizontal="right" vertical="top"/>
    </xf>
    <xf numFmtId="169" fontId="10" fillId="0" borderId="24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PL1/Bayer/3288956/BAYERProductwiseStocknSalesFrom01-Apr-2020To31-Dec-2020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4KG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ADMIRE WG70</v>
          </cell>
          <cell r="B2" t="str">
            <v>ADMIRE WG70-PCS</v>
          </cell>
          <cell r="C2">
            <v>1</v>
          </cell>
          <cell r="D2">
            <v>0</v>
          </cell>
          <cell r="E2">
            <v>125</v>
          </cell>
          <cell r="F2">
            <v>0</v>
          </cell>
          <cell r="G2">
            <v>125</v>
          </cell>
          <cell r="H2">
            <v>105</v>
          </cell>
          <cell r="I2">
            <v>0</v>
          </cell>
          <cell r="J2">
            <v>105</v>
          </cell>
        </row>
        <row r="3">
          <cell r="A3" t="str">
            <v>Antracol (T) WP70 100gm</v>
          </cell>
          <cell r="B3" t="str">
            <v>Antracol (T) WP70 100gm-PCS</v>
          </cell>
          <cell r="C3">
            <v>1</v>
          </cell>
          <cell r="D3">
            <v>0</v>
          </cell>
          <cell r="E3">
            <v>50</v>
          </cell>
          <cell r="F3">
            <v>0</v>
          </cell>
          <cell r="G3">
            <v>50</v>
          </cell>
          <cell r="H3">
            <v>0</v>
          </cell>
          <cell r="I3">
            <v>0</v>
          </cell>
          <cell r="J3">
            <v>0</v>
          </cell>
        </row>
        <row r="4">
          <cell r="A4" t="str">
            <v>Antracol (T) WP70 500gm</v>
          </cell>
          <cell r="B4" t="str">
            <v>Antracol (T) WP70 500gm-PCS</v>
          </cell>
          <cell r="C4">
            <v>1</v>
          </cell>
          <cell r="D4">
            <v>0</v>
          </cell>
          <cell r="E4">
            <v>20</v>
          </cell>
          <cell r="F4">
            <v>0</v>
          </cell>
          <cell r="G4">
            <v>20</v>
          </cell>
          <cell r="H4">
            <v>0</v>
          </cell>
          <cell r="I4">
            <v>0</v>
          </cell>
          <cell r="J4">
            <v>0</v>
          </cell>
        </row>
        <row r="5">
          <cell r="A5" t="str">
            <v>Arize 6129 Gold</v>
          </cell>
          <cell r="B5" t="str">
            <v>Arize 6129 Gold-KGS</v>
          </cell>
          <cell r="C5">
            <v>1</v>
          </cell>
          <cell r="D5">
            <v>0</v>
          </cell>
          <cell r="E5">
            <v>600</v>
          </cell>
          <cell r="F5">
            <v>0</v>
          </cell>
          <cell r="G5">
            <v>600</v>
          </cell>
          <cell r="H5">
            <v>284</v>
          </cell>
          <cell r="I5">
            <v>0</v>
          </cell>
          <cell r="J5">
            <v>284</v>
          </cell>
        </row>
        <row r="6">
          <cell r="A6" t="str">
            <v>Arize 6444 Gold 3kg</v>
          </cell>
          <cell r="B6" t="str">
            <v>Arize 6444 Gold 3kg-KGS</v>
          </cell>
          <cell r="C6">
            <v>1</v>
          </cell>
          <cell r="D6">
            <v>0</v>
          </cell>
          <cell r="E6">
            <v>12600</v>
          </cell>
          <cell r="F6">
            <v>0</v>
          </cell>
          <cell r="G6">
            <v>12600</v>
          </cell>
          <cell r="H6">
            <v>17379</v>
          </cell>
          <cell r="I6">
            <v>0</v>
          </cell>
          <cell r="J6">
            <v>17379</v>
          </cell>
        </row>
        <row r="7">
          <cell r="A7" t="str">
            <v>Arize 6633 3kg</v>
          </cell>
          <cell r="B7" t="str">
            <v>Arize 6633 3kg-KGS</v>
          </cell>
          <cell r="C7">
            <v>1</v>
          </cell>
          <cell r="D7">
            <v>0</v>
          </cell>
          <cell r="E7">
            <v>300</v>
          </cell>
          <cell r="F7">
            <v>0</v>
          </cell>
          <cell r="G7">
            <v>300</v>
          </cell>
          <cell r="H7">
            <v>104</v>
          </cell>
          <cell r="I7">
            <v>0</v>
          </cell>
          <cell r="J7">
            <v>104</v>
          </cell>
        </row>
        <row r="8">
          <cell r="A8" t="str">
            <v>Arize 8433</v>
          </cell>
          <cell r="B8" t="str">
            <v>Arize 8433-KGS</v>
          </cell>
          <cell r="C8">
            <v>1</v>
          </cell>
          <cell r="D8">
            <v>0</v>
          </cell>
          <cell r="E8">
            <v>600</v>
          </cell>
          <cell r="F8">
            <v>0</v>
          </cell>
          <cell r="G8">
            <v>600</v>
          </cell>
          <cell r="H8">
            <v>582</v>
          </cell>
          <cell r="I8">
            <v>0</v>
          </cell>
          <cell r="J8">
            <v>582</v>
          </cell>
        </row>
        <row r="9">
          <cell r="A9" t="str">
            <v>BAYER REGENT-5KG</v>
          </cell>
          <cell r="B9" t="str">
            <v>BAYER REGENT-5KG-PCS</v>
          </cell>
          <cell r="C9">
            <v>1</v>
          </cell>
          <cell r="D9">
            <v>0</v>
          </cell>
          <cell r="E9">
            <v>604</v>
          </cell>
          <cell r="F9">
            <v>0</v>
          </cell>
          <cell r="G9">
            <v>604</v>
          </cell>
          <cell r="H9">
            <v>1415</v>
          </cell>
          <cell r="I9">
            <v>0</v>
          </cell>
          <cell r="J9">
            <v>1415</v>
          </cell>
        </row>
        <row r="10">
          <cell r="A10" t="str">
            <v>DECIS 50X100 ML</v>
          </cell>
          <cell r="B10" t="str">
            <v>DECIS 50X100 ML-LTR</v>
          </cell>
          <cell r="C10">
            <v>1</v>
          </cell>
          <cell r="D10">
            <v>0</v>
          </cell>
          <cell r="E10">
            <v>5</v>
          </cell>
          <cell r="F10">
            <v>0</v>
          </cell>
          <cell r="G10">
            <v>5</v>
          </cell>
          <cell r="H10">
            <v>0</v>
          </cell>
          <cell r="I10">
            <v>0</v>
          </cell>
          <cell r="J10">
            <v>0</v>
          </cell>
        </row>
        <row r="11">
          <cell r="A11" t="str">
            <v>DECIS-100X50ML</v>
          </cell>
          <cell r="B11" t="str">
            <v>DECIS-100X50ML-PCS</v>
          </cell>
          <cell r="C11">
            <v>1</v>
          </cell>
          <cell r="D11">
            <v>0</v>
          </cell>
          <cell r="E11">
            <v>5</v>
          </cell>
          <cell r="F11">
            <v>0</v>
          </cell>
          <cell r="G11">
            <v>5</v>
          </cell>
          <cell r="H11">
            <v>0</v>
          </cell>
          <cell r="I11">
            <v>0</v>
          </cell>
          <cell r="J11">
            <v>0</v>
          </cell>
        </row>
        <row r="12">
          <cell r="A12" t="str">
            <v>Folicur (T) EC 250ml</v>
          </cell>
          <cell r="B12" t="str">
            <v>Folicur (T) EC 250ml-LTR</v>
          </cell>
          <cell r="C12">
            <v>1</v>
          </cell>
          <cell r="D12">
            <v>0</v>
          </cell>
          <cell r="E12">
            <v>10</v>
          </cell>
          <cell r="F12">
            <v>0</v>
          </cell>
          <cell r="G12">
            <v>10</v>
          </cell>
          <cell r="H12">
            <v>5</v>
          </cell>
          <cell r="I12">
            <v>0</v>
          </cell>
          <cell r="J12">
            <v>5</v>
          </cell>
        </row>
        <row r="13">
          <cell r="A13" t="str">
            <v>Folicur (T) EC 500ml</v>
          </cell>
          <cell r="B13" t="str">
            <v>Folicur (T) EC 500ml-LTR</v>
          </cell>
          <cell r="C13">
            <v>1</v>
          </cell>
          <cell r="D13">
            <v>0</v>
          </cell>
          <cell r="E13">
            <v>10</v>
          </cell>
          <cell r="F13">
            <v>0</v>
          </cell>
          <cell r="G13">
            <v>10</v>
          </cell>
          <cell r="H13">
            <v>0</v>
          </cell>
          <cell r="I13">
            <v>0</v>
          </cell>
          <cell r="J13">
            <v>0</v>
          </cell>
        </row>
        <row r="14">
          <cell r="A14" t="str">
            <v>Foost Wp 500gm</v>
          </cell>
          <cell r="B14" t="str">
            <v>Foost Wp 500gm-PCS</v>
          </cell>
          <cell r="C14">
            <v>1</v>
          </cell>
          <cell r="D14">
            <v>0</v>
          </cell>
          <cell r="E14">
            <v>24</v>
          </cell>
          <cell r="F14">
            <v>0</v>
          </cell>
          <cell r="G14">
            <v>24</v>
          </cell>
          <cell r="H14">
            <v>350</v>
          </cell>
          <cell r="I14">
            <v>0</v>
          </cell>
          <cell r="J14">
            <v>350</v>
          </cell>
        </row>
        <row r="15">
          <cell r="A15" t="str">
            <v>GAUCHO -9ML</v>
          </cell>
          <cell r="B15" t="str">
            <v>GAUCHO -9ML-PCS</v>
          </cell>
          <cell r="C15">
            <v>1</v>
          </cell>
          <cell r="D15">
            <v>0</v>
          </cell>
          <cell r="E15">
            <v>100</v>
          </cell>
          <cell r="F15">
            <v>0</v>
          </cell>
          <cell r="G15">
            <v>100</v>
          </cell>
          <cell r="H15">
            <v>0</v>
          </cell>
          <cell r="I15">
            <v>0</v>
          </cell>
          <cell r="J15">
            <v>0</v>
          </cell>
        </row>
        <row r="16">
          <cell r="A16" t="str">
            <v>LESENTA-100GM</v>
          </cell>
          <cell r="B16" t="str">
            <v>LESENTA-100GM-PCS</v>
          </cell>
          <cell r="C16">
            <v>1</v>
          </cell>
          <cell r="D16">
            <v>0</v>
          </cell>
          <cell r="E16">
            <v>150</v>
          </cell>
          <cell r="F16">
            <v>0</v>
          </cell>
          <cell r="G16">
            <v>150</v>
          </cell>
          <cell r="H16">
            <v>1712</v>
          </cell>
          <cell r="I16">
            <v>0</v>
          </cell>
          <cell r="J16">
            <v>1712</v>
          </cell>
        </row>
        <row r="17">
          <cell r="A17" t="str">
            <v>Laudis Sc 115ml</v>
          </cell>
          <cell r="B17" t="str">
            <v>Laudis Sc 115ml-PCS</v>
          </cell>
          <cell r="C17">
            <v>1</v>
          </cell>
          <cell r="D17">
            <v>0</v>
          </cell>
          <cell r="E17">
            <v>56</v>
          </cell>
          <cell r="F17">
            <v>0</v>
          </cell>
          <cell r="G17">
            <v>56</v>
          </cell>
          <cell r="H17">
            <v>7</v>
          </cell>
          <cell r="I17">
            <v>0</v>
          </cell>
          <cell r="J17">
            <v>7</v>
          </cell>
        </row>
        <row r="18">
          <cell r="A18" t="str">
            <v>Lesenta 40gm</v>
          </cell>
          <cell r="B18" t="str">
            <v>Lesenta 40gm-PCS</v>
          </cell>
          <cell r="C18">
            <v>1</v>
          </cell>
          <cell r="D18">
            <v>0</v>
          </cell>
          <cell r="E18">
            <v>100</v>
          </cell>
          <cell r="F18">
            <v>0</v>
          </cell>
          <cell r="G18">
            <v>100</v>
          </cell>
          <cell r="H18">
            <v>100</v>
          </cell>
          <cell r="I18">
            <v>0</v>
          </cell>
          <cell r="J18">
            <v>100</v>
          </cell>
        </row>
        <row r="19">
          <cell r="A19" t="str">
            <v>MONCEREN-20X500ML</v>
          </cell>
          <cell r="B19" t="str">
            <v>MONCEREN-20X500ML-LTR</v>
          </cell>
          <cell r="C19">
            <v>1</v>
          </cell>
          <cell r="D19">
            <v>0</v>
          </cell>
          <cell r="E19">
            <v>20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>MUSTARD KESARI 5111- 60X500GM</v>
          </cell>
          <cell r="B20" t="str">
            <v>MUSTARD KESARI 5111- 60X500GM-KGS</v>
          </cell>
          <cell r="C20">
            <v>1</v>
          </cell>
          <cell r="D20">
            <v>0</v>
          </cell>
          <cell r="E20">
            <v>30</v>
          </cell>
          <cell r="F20">
            <v>0</v>
          </cell>
          <cell r="G20">
            <v>30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>MUSTARD PA 5232 - 30X1KG</v>
          </cell>
          <cell r="B21" t="str">
            <v>MUSTARD PA 5232 - 30X1KG-KGS</v>
          </cell>
          <cell r="C21">
            <v>1</v>
          </cell>
          <cell r="D21">
            <v>0</v>
          </cell>
          <cell r="E21">
            <v>30</v>
          </cell>
          <cell r="F21">
            <v>0</v>
          </cell>
          <cell r="G21">
            <v>30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>MUSTERD 5222-30X1KG</v>
          </cell>
          <cell r="B22" t="str">
            <v>MUSTERD 5222-30X1KG-KGS</v>
          </cell>
          <cell r="C22">
            <v>1</v>
          </cell>
          <cell r="D22">
            <v>0</v>
          </cell>
          <cell r="E22">
            <v>60</v>
          </cell>
          <cell r="F22">
            <v>0</v>
          </cell>
          <cell r="G22">
            <v>60</v>
          </cell>
          <cell r="H22">
            <v>0</v>
          </cell>
          <cell r="I22">
            <v>0</v>
          </cell>
          <cell r="J22">
            <v>0</v>
          </cell>
        </row>
        <row r="23">
          <cell r="A23" t="str">
            <v>Monceren SC250 1ltr</v>
          </cell>
          <cell r="B23" t="str">
            <v>Monceren SC250 1ltr-LTR</v>
          </cell>
          <cell r="C23">
            <v>1</v>
          </cell>
          <cell r="D23">
            <v>0</v>
          </cell>
          <cell r="E23">
            <v>40</v>
          </cell>
          <cell r="F23">
            <v>0</v>
          </cell>
          <cell r="G23">
            <v>40</v>
          </cell>
          <cell r="H23">
            <v>10</v>
          </cell>
          <cell r="I23">
            <v>0</v>
          </cell>
          <cell r="J23">
            <v>10</v>
          </cell>
        </row>
        <row r="24">
          <cell r="A24" t="str">
            <v>Monceren SC250 500ml</v>
          </cell>
          <cell r="B24" t="str">
            <v>Monceren SC250 500ml-PCS</v>
          </cell>
          <cell r="C24">
            <v>1</v>
          </cell>
          <cell r="D24">
            <v>0</v>
          </cell>
          <cell r="E24">
            <v>10</v>
          </cell>
          <cell r="F24">
            <v>0</v>
          </cell>
          <cell r="G24">
            <v>10</v>
          </cell>
          <cell r="H24">
            <v>0</v>
          </cell>
          <cell r="I24">
            <v>0</v>
          </cell>
          <cell r="J24">
            <v>0</v>
          </cell>
        </row>
        <row r="25">
          <cell r="A25" t="str">
            <v>Nativo 1kg</v>
          </cell>
          <cell r="B25" t="str">
            <v>Nativo 1kg-PCS</v>
          </cell>
          <cell r="C25">
            <v>1</v>
          </cell>
          <cell r="D25">
            <v>0</v>
          </cell>
          <cell r="E25">
            <v>10</v>
          </cell>
          <cell r="F25">
            <v>0</v>
          </cell>
          <cell r="G25">
            <v>10</v>
          </cell>
          <cell r="H25">
            <v>1</v>
          </cell>
          <cell r="I25">
            <v>0</v>
          </cell>
          <cell r="J25">
            <v>1</v>
          </cell>
        </row>
        <row r="26">
          <cell r="A26" t="str">
            <v>Sencor 100gm</v>
          </cell>
          <cell r="B26" t="str">
            <v>Sencor 100gm-PCS</v>
          </cell>
          <cell r="C26">
            <v>1</v>
          </cell>
          <cell r="D26">
            <v>0</v>
          </cell>
          <cell r="E26">
            <v>18</v>
          </cell>
          <cell r="F26">
            <v>0</v>
          </cell>
          <cell r="G26">
            <v>18</v>
          </cell>
          <cell r="H26">
            <v>0</v>
          </cell>
          <cell r="I26">
            <v>0</v>
          </cell>
          <cell r="J26">
            <v>0</v>
          </cell>
        </row>
        <row r="27">
          <cell r="A27" t="str">
            <v>Sunrice WG15 50gm</v>
          </cell>
          <cell r="B27" t="str">
            <v>Sunrice WG15 50gm-PCS</v>
          </cell>
          <cell r="C27">
            <v>1</v>
          </cell>
          <cell r="D27">
            <v>0</v>
          </cell>
          <cell r="E27">
            <v>100</v>
          </cell>
          <cell r="F27">
            <v>0</v>
          </cell>
          <cell r="G27">
            <v>100</v>
          </cell>
          <cell r="H27">
            <v>45</v>
          </cell>
          <cell r="I27">
            <v>0</v>
          </cell>
          <cell r="J27">
            <v>45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25.555254629631" createdVersion="6" refreshedVersion="6" minRefreshableVersion="3" recordCount="25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" maxValue="1"/>
    </cacheField>
    <cacheField name="Inwards" numFmtId="0">
      <sharedItems containsSemiMixedTypes="0" containsString="0" containsNumber="1" containsInteger="1" minValue="5" maxValue="12600"/>
    </cacheField>
    <cacheField name="Outwards" numFmtId="0">
      <sharedItems containsString="0" containsBlank="1" containsNumber="1" containsInteger="1" minValue="1" maxValue="17379"/>
    </cacheField>
    <cacheField name="Closing Balance" numFmtId="0">
      <sharedItems containsSemiMixedTypes="0" containsString="0" containsNumber="1" containsInteger="1" minValue="-4779" maxValue="316"/>
    </cacheField>
    <cacheField name="Combi Name" numFmtId="165">
      <sharedItems/>
    </cacheField>
    <cacheField name="Master Name" numFmtId="0">
      <sharedItems count="118">
        <s v="NEWPRODUCT_3288956"/>
        <s v="ANTRACOL (T) WP70 50X100GR BAG IN"/>
        <s v="ANTRACOL (T) WP70 20X500GR BAG IN"/>
        <s v="ARIZE 6444 GOLD LOC 10X3KG BAG IN"/>
        <s v="ARIZE AZ 6633 LOC 10X3KG BAG IN"/>
        <s v="REGENT GR0 3 4X5KG BAG IN"/>
        <s v="DECIS EC101-2 100X50ML BOT IN"/>
        <s v="DECIS EC 28 50X100ML BOT IN"/>
        <s v="FOLICUR (T) EC250 40X250ML BOT IN"/>
        <s v="FOLICUR (T) EC250 20X500ML BOT IN"/>
        <s v="FOOST WP50 24X500G BAG IN"/>
        <s v="GAUCHO FS600 5X(20X9)ML BOT IN"/>
        <s v="LAUDIS SC630 8X115ML BOT IN"/>
        <s v="LESENTA WG80 50X100GR BAG IN"/>
        <s v="MONCEREN SC250 20X500ML BOT IN"/>
        <s v="MONCEREN SC250 10X1L BOT IN"/>
        <s v="MUSTARD KESARI 5111 60X500G BAG IN"/>
        <s v="MUSTARD PA 5232 (LOC) 30X1KG BAG IN"/>
        <s v="MUSTARD 5222 30X1KG BAG IN"/>
        <s v="NATIVO WG75 10X1KG BAG IN"/>
        <s v="SENCOR WP70 60X100GR BAG IN"/>
        <s v="SUNRICE WG15 100X50GR BOT IN"/>
        <s v="SECTIN WG60 20X600GR BAG IN" u="1"/>
        <s v="SECTIN WG60 50X100GR BAG IN" u="1"/>
        <s v="PROFILER WG71 11 20X250GR BAG IN" u="1"/>
        <s v="PLANOFIX SL45 10X1L BOT IN" u="1"/>
        <s v="FOOST WP50 20X250G BAG IN" u="1"/>
        <s v="REGENT (T) SC50 20X250ML BOT IN" u="1"/>
        <s v="REGENT (T) SC50 20X500ML BOT IN" u="1"/>
        <s v="REGENT (T) SC50 50X100ML BOT IN" u="1"/>
        <s v="BELT EXPERT SC48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FENOS QUICK SC150 50X100ML BOT IN" u="1"/>
        <s v="FAME (T) SC480 10X(20X10ML) BOT IN" u="1"/>
        <s v="LESENTA WG80 100X40GR BAG IN" u="1"/>
        <s v="PLANOFIX SL4 5 20X500ML BOT IN" u="1"/>
        <s v="PLANOFIX SL4 5 40X250ML BOT IN" u="1"/>
        <s v="PLANOFIX SL4 5 50X10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MELODY DUO WP66 8 10X400GR BAG IN" u="1"/>
        <s v="MELODY DUO WP66 8 50X100GR BAG IN" u="1"/>
        <s v="FOLICUR (T) EC250 10X1L BOT IN" u="1"/>
        <s v="REGENT GR0 3 2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GLAMORE WG80 40X50GR BOT IN" u="1"/>
        <s v="CONFIDOR SUPER (T) SC350 50X50ML BOT IN" u="1"/>
        <s v="SPINTOR SC495 20X75ML BOT IN" u="1"/>
        <s v="FOLICUR (T) EC250 50X100ML BOT IN" u="1"/>
        <s v="ANTRACOL (T) WP70 40X250GR BAG IN" u="1"/>
        <s v="COUNCIL ACTIV WG30 12X(5X90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20X500ML BOT IN" u="1"/>
        <s v="DECIS EC 28 40X250ML BOT IN" u="1"/>
        <s v="CONFIDOR (T) SL200 10X1L BOT IN" u="1"/>
        <s v="AMBITION 20X500ML BOT IN" u="1"/>
        <s v="AMBITION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s v="ADMIRE WG70"/>
    <m/>
    <n v="125"/>
    <n v="105"/>
    <n v="20"/>
    <s v="ADMIRE WG70-KGS"/>
    <x v="0"/>
  </r>
  <r>
    <s v="Antracol (T) WP70 100gm"/>
    <m/>
    <n v="50"/>
    <m/>
    <n v="50"/>
    <s v="Antracol (T) WP70 100gm-PCS"/>
    <x v="1"/>
  </r>
  <r>
    <s v="Antracol (T) WP70 500gm"/>
    <m/>
    <n v="20"/>
    <m/>
    <n v="20"/>
    <s v="Antracol (T) WP70 500gm-PCS"/>
    <x v="2"/>
  </r>
  <r>
    <s v="Arize 6129 Gold"/>
    <m/>
    <n v="600"/>
    <n v="284"/>
    <n v="316"/>
    <s v="Arize 6129 Gold-KGS"/>
    <x v="0"/>
  </r>
  <r>
    <s v="Arize 6444 Gold 3kg"/>
    <m/>
    <n v="12600"/>
    <n v="17379"/>
    <n v="-4779"/>
    <s v="Arize 6444 Gold 3kg-KGS"/>
    <x v="3"/>
  </r>
  <r>
    <s v="Arize 6633 3kg"/>
    <m/>
    <n v="300"/>
    <n v="104"/>
    <n v="196"/>
    <s v="Arize 6633 3kg-KGS"/>
    <x v="4"/>
  </r>
  <r>
    <s v="Arize 8433"/>
    <m/>
    <n v="600"/>
    <n v="582"/>
    <n v="18"/>
    <s v="Arize 8433-KGS"/>
    <x v="0"/>
  </r>
  <r>
    <s v="BAYER REGENT-5KG"/>
    <m/>
    <n v="604"/>
    <n v="1415"/>
    <n v="-811"/>
    <s v="BAYER REGENT-5KG-PCS"/>
    <x v="5"/>
  </r>
  <r>
    <s v="DECIS-100X50ML"/>
    <m/>
    <n v="5"/>
    <m/>
    <n v="5"/>
    <s v="DECIS-100X50ML-PCS"/>
    <x v="6"/>
  </r>
  <r>
    <s v="DECIS 50X100 ML"/>
    <m/>
    <n v="5"/>
    <m/>
    <n v="5"/>
    <s v="DECIS 50X100 ML-LTR"/>
    <x v="7"/>
  </r>
  <r>
    <s v="Folicur (T) EC 250ml"/>
    <m/>
    <n v="10"/>
    <n v="5"/>
    <n v="5"/>
    <s v="Folicur (T) EC 250ml-LTR"/>
    <x v="8"/>
  </r>
  <r>
    <s v="Folicur (T) EC 500ml"/>
    <m/>
    <n v="10"/>
    <m/>
    <n v="10"/>
    <s v="Folicur (T) EC 500ml-LTR"/>
    <x v="9"/>
  </r>
  <r>
    <s v="Foost Wp 500gm"/>
    <m/>
    <n v="24"/>
    <n v="350"/>
    <n v="-326"/>
    <s v="Foost Wp 500gm-PCS"/>
    <x v="10"/>
  </r>
  <r>
    <s v="GAUCHO -9ML"/>
    <m/>
    <n v="100"/>
    <m/>
    <n v="100"/>
    <s v="GAUCHO -9ML-PCS"/>
    <x v="11"/>
  </r>
  <r>
    <s v="Laudis Sc 115ml"/>
    <m/>
    <n v="56"/>
    <n v="7"/>
    <n v="49"/>
    <s v="Laudis Sc 115ml-PCS"/>
    <x v="12"/>
  </r>
  <r>
    <s v="LESENTA-100GM"/>
    <m/>
    <n v="150"/>
    <n v="1712"/>
    <n v="-1562"/>
    <s v="LESENTA-100GM-PCS"/>
    <x v="13"/>
  </r>
  <r>
    <s v="MONCEREN-20X500ML"/>
    <m/>
    <n v="20"/>
    <m/>
    <n v="20"/>
    <s v="MONCEREN-20X500ML-LTR"/>
    <x v="14"/>
  </r>
  <r>
    <s v="Monceren SC250 1ltr"/>
    <m/>
    <n v="40"/>
    <n v="10"/>
    <n v="30"/>
    <s v="Monceren SC250 1ltr-LTR"/>
    <x v="15"/>
  </r>
  <r>
    <s v="Monceren SC250 500ml"/>
    <m/>
    <n v="10"/>
    <m/>
    <n v="10"/>
    <s v="Monceren SC250 500ml-PCS"/>
    <x v="14"/>
  </r>
  <r>
    <s v="MUSTARD KESARI 5111- 60X500GM"/>
    <m/>
    <n v="30"/>
    <m/>
    <n v="30"/>
    <s v="MUSTARD KESARI 5111- 60X500GM-KGS"/>
    <x v="16"/>
  </r>
  <r>
    <s v="MUSTARD PA 5232 - 30X1KG"/>
    <m/>
    <n v="30"/>
    <m/>
    <n v="30"/>
    <s v="MUSTARD PA 5232 - 30X1KG-KGS"/>
    <x v="17"/>
  </r>
  <r>
    <s v="MUSTERD 5222-30X1KG"/>
    <m/>
    <n v="60"/>
    <m/>
    <n v="60"/>
    <s v="MUSTERD 5222-30X1KG-KGS"/>
    <x v="18"/>
  </r>
  <r>
    <s v="Nativo 1kg"/>
    <n v="1"/>
    <n v="10"/>
    <n v="1"/>
    <n v="10"/>
    <s v="Nativo 1kg-PCS"/>
    <x v="19"/>
  </r>
  <r>
    <s v="Sencor 100gm"/>
    <m/>
    <n v="18"/>
    <m/>
    <n v="18"/>
    <s v="Sencor 100gm-PCS"/>
    <x v="20"/>
  </r>
  <r>
    <s v="Sunrice WG15 50gm"/>
    <m/>
    <n v="100"/>
    <n v="45"/>
    <n v="55"/>
    <s v="Sunrice WG15 50gm-PCS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5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24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9">
        <item m="1" x="113"/>
        <item m="1" x="45"/>
        <item m="1" x="101"/>
        <item m="1" x="116"/>
        <item m="1" x="96"/>
        <item m="1" x="114"/>
        <item m="1" x="115"/>
        <item m="1" x="44"/>
        <item m="1" x="70"/>
        <item m="1" x="107"/>
        <item m="1" x="106"/>
        <item x="1"/>
        <item m="1" x="117"/>
        <item m="1" x="88"/>
        <item x="2"/>
        <item m="1" x="30"/>
        <item m="1" x="37"/>
        <item m="1" x="105"/>
        <item m="1" x="35"/>
        <item m="1" x="36"/>
        <item m="1" x="34"/>
        <item m="1" x="52"/>
        <item m="1" x="50"/>
        <item m="1" x="51"/>
        <item m="1" x="85"/>
        <item m="1" x="89"/>
        <item x="7"/>
        <item m="1" x="109"/>
        <item m="1" x="104"/>
        <item m="1" x="103"/>
        <item x="6"/>
        <item m="1" x="111"/>
        <item m="1" x="112"/>
        <item m="1" x="110"/>
        <item m="1" x="32"/>
        <item m="1" x="31"/>
        <item m="1" x="56"/>
        <item m="1" x="71"/>
        <item m="1" x="55"/>
        <item m="1" x="87"/>
        <item m="1" x="74"/>
        <item x="8"/>
        <item x="9"/>
        <item m="1" x="26"/>
        <item x="10"/>
        <item m="1" x="49"/>
        <item m="1" x="48"/>
        <item m="1" x="47"/>
        <item m="1" x="95"/>
        <item m="1" x="84"/>
        <item m="1" x="82"/>
        <item m="1" x="80"/>
        <item m="1" x="81"/>
        <item m="1" x="69"/>
        <item m="1" x="66"/>
        <item m="1" x="79"/>
        <item m="1" x="54"/>
        <item m="1" x="77"/>
        <item m="1" x="78"/>
        <item x="12"/>
        <item m="1" x="83"/>
        <item m="1" x="102"/>
        <item x="13"/>
        <item m="1" x="57"/>
        <item m="1" x="108"/>
        <item m="1" x="72"/>
        <item m="1" x="73"/>
        <item m="1" x="61"/>
        <item m="1" x="91"/>
        <item m="1" x="90"/>
        <item m="1" x="43"/>
        <item x="19"/>
        <item m="1" x="42"/>
        <item m="1" x="41"/>
        <item m="1" x="40"/>
        <item m="1" x="65"/>
        <item m="1" x="64"/>
        <item m="1" x="63"/>
        <item m="1" x="60"/>
        <item m="1" x="25"/>
        <item m="1" x="59"/>
        <item m="1" x="58"/>
        <item m="1" x="24"/>
        <item m="1" x="68"/>
        <item m="1" x="67"/>
        <item m="1" x="75"/>
        <item m="1" x="62"/>
        <item x="5"/>
        <item m="1" x="29"/>
        <item m="1" x="46"/>
        <item m="1" x="27"/>
        <item m="1" x="28"/>
        <item m="1" x="97"/>
        <item m="1" x="76"/>
        <item m="1" x="39"/>
        <item m="1" x="38"/>
        <item m="1" x="23"/>
        <item m="1" x="22"/>
        <item x="20"/>
        <item m="1" x="94"/>
        <item m="1" x="33"/>
        <item m="1" x="93"/>
        <item m="1" x="92"/>
        <item m="1" x="86"/>
        <item m="1" x="53"/>
        <item m="1" x="100"/>
        <item m="1" x="99"/>
        <item m="1" x="98"/>
        <item x="0"/>
        <item x="3"/>
        <item x="4"/>
        <item x="11"/>
        <item x="14"/>
        <item x="15"/>
        <item x="16"/>
        <item x="17"/>
        <item x="18"/>
        <item x="21"/>
        <item t="default"/>
      </items>
    </pivotField>
  </pivotFields>
  <rowFields count="1">
    <field x="6"/>
  </rowFields>
  <rowItems count="23">
    <i>
      <x v="11"/>
    </i>
    <i>
      <x v="14"/>
    </i>
    <i>
      <x v="26"/>
    </i>
    <i>
      <x v="30"/>
    </i>
    <i>
      <x v="41"/>
    </i>
    <i>
      <x v="42"/>
    </i>
    <i>
      <x v="44"/>
    </i>
    <i>
      <x v="59"/>
    </i>
    <i>
      <x v="62"/>
    </i>
    <i>
      <x v="71"/>
    </i>
    <i>
      <x v="87"/>
    </i>
    <i>
      <x v="98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6"/>
  <sheetViews>
    <sheetView topLeftCell="A10" workbookViewId="0">
      <selection activeCell="A12" sqref="A12:E36"/>
    </sheetView>
  </sheetViews>
  <sheetFormatPr defaultColWidth="9" defaultRowHeight="14.4" x14ac:dyDescent="0.3"/>
  <cols>
    <col min="1" max="1" width="30.5546875" customWidth="1"/>
    <col min="2" max="2" width="9.44140625" customWidth="1"/>
    <col min="3" max="3" width="12.21875" bestFit="1" customWidth="1"/>
    <col min="4" max="4" width="13.5546875" customWidth="1"/>
    <col min="5" max="5" width="13.21875" customWidth="1"/>
  </cols>
  <sheetData>
    <row r="1" spans="1:11" ht="15.6" x14ac:dyDescent="0.3">
      <c r="A1" s="66" t="s">
        <v>45</v>
      </c>
      <c r="B1" s="66"/>
      <c r="C1" s="66"/>
      <c r="D1" s="44"/>
      <c r="E1" s="44"/>
    </row>
    <row r="2" spans="1:11" x14ac:dyDescent="0.3">
      <c r="A2" s="67" t="s">
        <v>46</v>
      </c>
      <c r="B2" s="67"/>
      <c r="C2" s="67"/>
      <c r="D2" s="44"/>
      <c r="E2" s="44"/>
    </row>
    <row r="3" spans="1:11" x14ac:dyDescent="0.3">
      <c r="A3" s="68" t="s">
        <v>47</v>
      </c>
      <c r="B3" s="68"/>
      <c r="C3" s="68"/>
      <c r="D3" s="44"/>
      <c r="E3" s="44"/>
    </row>
    <row r="4" spans="1:11" ht="15.6" x14ac:dyDescent="0.3">
      <c r="A4" s="69" t="s">
        <v>48</v>
      </c>
      <c r="B4" s="69"/>
      <c r="C4" s="69"/>
      <c r="D4" s="44"/>
      <c r="E4" s="44"/>
    </row>
    <row r="5" spans="1:11" x14ac:dyDescent="0.3">
      <c r="A5" s="67" t="s">
        <v>20</v>
      </c>
      <c r="B5" s="67"/>
      <c r="C5" s="67"/>
      <c r="D5" s="44"/>
      <c r="E5" s="44"/>
    </row>
    <row r="6" spans="1:11" x14ac:dyDescent="0.3">
      <c r="A6" s="67" t="s">
        <v>49</v>
      </c>
      <c r="B6" s="67"/>
      <c r="C6" s="67"/>
      <c r="D6" s="44"/>
      <c r="E6" s="44"/>
    </row>
    <row r="7" spans="1:11" x14ac:dyDescent="0.3">
      <c r="A7" s="45" t="s">
        <v>50</v>
      </c>
      <c r="B7" s="70" t="s">
        <v>48</v>
      </c>
      <c r="C7" s="70"/>
      <c r="D7" s="70"/>
      <c r="E7" s="70"/>
    </row>
    <row r="8" spans="1:11" x14ac:dyDescent="0.3">
      <c r="A8" s="46" t="s">
        <v>50</v>
      </c>
      <c r="B8" s="71" t="s">
        <v>45</v>
      </c>
      <c r="C8" s="72"/>
      <c r="D8" s="72"/>
      <c r="E8" s="72"/>
    </row>
    <row r="9" spans="1:11" x14ac:dyDescent="0.3">
      <c r="A9" s="47" t="s">
        <v>21</v>
      </c>
      <c r="B9" s="73" t="s">
        <v>49</v>
      </c>
      <c r="C9" s="74"/>
      <c r="D9" s="74"/>
      <c r="E9" s="74"/>
    </row>
    <row r="10" spans="1:11" ht="24" x14ac:dyDescent="0.3">
      <c r="A10" s="47" t="s">
        <v>50</v>
      </c>
      <c r="B10" s="48" t="s">
        <v>22</v>
      </c>
      <c r="C10" s="48" t="s">
        <v>23</v>
      </c>
      <c r="D10" s="48" t="s">
        <v>24</v>
      </c>
      <c r="E10" s="48" t="s">
        <v>25</v>
      </c>
    </row>
    <row r="11" spans="1:11" x14ac:dyDescent="0.3">
      <c r="A11" s="49" t="s">
        <v>50</v>
      </c>
      <c r="B11" s="50" t="s">
        <v>26</v>
      </c>
      <c r="C11" s="50" t="s">
        <v>26</v>
      </c>
      <c r="D11" s="50" t="s">
        <v>26</v>
      </c>
      <c r="E11" s="50" t="s">
        <v>26</v>
      </c>
      <c r="F11" s="75" t="s">
        <v>51</v>
      </c>
      <c r="H11" s="76" t="s">
        <v>52</v>
      </c>
      <c r="J11" s="76" t="s">
        <v>53</v>
      </c>
    </row>
    <row r="12" spans="1:11" x14ac:dyDescent="0.3">
      <c r="A12" s="51" t="s">
        <v>54</v>
      </c>
      <c r="B12" s="77"/>
      <c r="C12" s="78">
        <v>125</v>
      </c>
      <c r="D12" s="78">
        <v>105</v>
      </c>
      <c r="E12" s="78">
        <v>20</v>
      </c>
      <c r="F12">
        <f>VLOOKUP(A12,[3]BAYERProductwiseStocknSalesFrom!$A$2:$G$27,7,0)</f>
        <v>125</v>
      </c>
      <c r="G12" t="b">
        <f>F12=C12</f>
        <v>1</v>
      </c>
      <c r="H12">
        <f>VLOOKUP(A12,[3]BAYERProductwiseStocknSalesFrom!$A$2:$J$27,10,0)</f>
        <v>105</v>
      </c>
      <c r="I12" t="b">
        <f>H12=D12</f>
        <v>1</v>
      </c>
      <c r="J12" s="79">
        <f>B12+F12-H12</f>
        <v>20</v>
      </c>
      <c r="K12" t="b">
        <f>J12=E12</f>
        <v>1</v>
      </c>
    </row>
    <row r="13" spans="1:11" x14ac:dyDescent="0.3">
      <c r="A13" s="51" t="s">
        <v>55</v>
      </c>
      <c r="B13" s="52"/>
      <c r="C13" s="80">
        <v>50</v>
      </c>
      <c r="D13" s="52"/>
      <c r="E13" s="80">
        <v>50</v>
      </c>
      <c r="F13">
        <f>VLOOKUP(A13,[3]BAYERProductwiseStocknSalesFrom!$A$2:$G$27,7,0)</f>
        <v>50</v>
      </c>
      <c r="G13" t="b">
        <f t="shared" ref="G13:G36" si="0">F13=C13</f>
        <v>1</v>
      </c>
      <c r="H13">
        <f>VLOOKUP(A13,[3]BAYERProductwiseStocknSalesFrom!$A$2:$J$27,10,0)</f>
        <v>0</v>
      </c>
      <c r="I13" t="b">
        <f t="shared" ref="I13:I36" si="1">H13=D13</f>
        <v>1</v>
      </c>
      <c r="J13" s="79">
        <f t="shared" ref="J13:J36" si="2">B13+F13-H13</f>
        <v>50</v>
      </c>
      <c r="K13" t="b">
        <f t="shared" ref="K13:K36" si="3">J13=E13</f>
        <v>1</v>
      </c>
    </row>
    <row r="14" spans="1:11" x14ac:dyDescent="0.3">
      <c r="A14" s="51" t="s">
        <v>56</v>
      </c>
      <c r="B14" s="52"/>
      <c r="C14" s="80">
        <v>20</v>
      </c>
      <c r="D14" s="52"/>
      <c r="E14" s="80">
        <v>20</v>
      </c>
      <c r="F14">
        <f>VLOOKUP(A14,[3]BAYERProductwiseStocknSalesFrom!$A$2:$G$27,7,0)</f>
        <v>20</v>
      </c>
      <c r="G14" t="b">
        <f t="shared" si="0"/>
        <v>1</v>
      </c>
      <c r="H14">
        <f>VLOOKUP(A14,[3]BAYERProductwiseStocknSalesFrom!$A$2:$J$27,10,0)</f>
        <v>0</v>
      </c>
      <c r="I14" t="b">
        <f t="shared" si="1"/>
        <v>1</v>
      </c>
      <c r="J14" s="79">
        <f t="shared" si="2"/>
        <v>20</v>
      </c>
      <c r="K14" t="b">
        <f t="shared" si="3"/>
        <v>1</v>
      </c>
    </row>
    <row r="15" spans="1:11" x14ac:dyDescent="0.3">
      <c r="A15" s="51" t="s">
        <v>57</v>
      </c>
      <c r="B15" s="52"/>
      <c r="C15" s="81">
        <v>600</v>
      </c>
      <c r="D15" s="81">
        <v>284</v>
      </c>
      <c r="E15" s="81">
        <v>316</v>
      </c>
      <c r="F15">
        <f>VLOOKUP(A15,[3]BAYERProductwiseStocknSalesFrom!$A$2:$G$27,7,0)</f>
        <v>600</v>
      </c>
      <c r="G15" t="b">
        <f t="shared" si="0"/>
        <v>1</v>
      </c>
      <c r="H15">
        <f>VLOOKUP(A15,[3]BAYERProductwiseStocknSalesFrom!$A$2:$J$27,10,0)</f>
        <v>284</v>
      </c>
      <c r="I15" t="b">
        <f t="shared" si="1"/>
        <v>1</v>
      </c>
      <c r="J15" s="79">
        <f t="shared" si="2"/>
        <v>316</v>
      </c>
      <c r="K15" t="b">
        <f t="shared" si="3"/>
        <v>1</v>
      </c>
    </row>
    <row r="16" spans="1:11" x14ac:dyDescent="0.3">
      <c r="A16" s="51" t="s">
        <v>58</v>
      </c>
      <c r="B16" s="52"/>
      <c r="C16" s="81">
        <v>12600</v>
      </c>
      <c r="D16" s="81">
        <v>17379</v>
      </c>
      <c r="E16" s="81">
        <v>-4779</v>
      </c>
      <c r="F16">
        <f>VLOOKUP(A16,[3]BAYERProductwiseStocknSalesFrom!$A$2:$G$27,7,0)</f>
        <v>12600</v>
      </c>
      <c r="G16" t="b">
        <f t="shared" si="0"/>
        <v>1</v>
      </c>
      <c r="H16">
        <f>VLOOKUP(A16,[3]BAYERProductwiseStocknSalesFrom!$A$2:$J$27,10,0)</f>
        <v>17379</v>
      </c>
      <c r="I16" t="b">
        <f t="shared" si="1"/>
        <v>1</v>
      </c>
      <c r="J16" s="79">
        <f t="shared" si="2"/>
        <v>-4779</v>
      </c>
      <c r="K16" t="b">
        <f t="shared" si="3"/>
        <v>1</v>
      </c>
    </row>
    <row r="17" spans="1:11" x14ac:dyDescent="0.3">
      <c r="A17" s="51" t="s">
        <v>59</v>
      </c>
      <c r="B17" s="52"/>
      <c r="C17" s="81">
        <v>300</v>
      </c>
      <c r="D17" s="81">
        <v>104</v>
      </c>
      <c r="E17" s="81">
        <v>196</v>
      </c>
      <c r="F17">
        <f>VLOOKUP(A17,[3]BAYERProductwiseStocknSalesFrom!$A$2:$G$27,7,0)</f>
        <v>300</v>
      </c>
      <c r="G17" t="b">
        <f t="shared" si="0"/>
        <v>1</v>
      </c>
      <c r="H17">
        <f>VLOOKUP(A17,[3]BAYERProductwiseStocknSalesFrom!$A$2:$J$27,10,0)</f>
        <v>104</v>
      </c>
      <c r="I17" t="b">
        <f t="shared" si="1"/>
        <v>1</v>
      </c>
      <c r="J17" s="79">
        <f t="shared" si="2"/>
        <v>196</v>
      </c>
      <c r="K17" t="b">
        <f t="shared" si="3"/>
        <v>1</v>
      </c>
    </row>
    <row r="18" spans="1:11" x14ac:dyDescent="0.3">
      <c r="A18" s="51" t="s">
        <v>60</v>
      </c>
      <c r="B18" s="52"/>
      <c r="C18" s="81">
        <v>600</v>
      </c>
      <c r="D18" s="81">
        <v>582</v>
      </c>
      <c r="E18" s="81">
        <v>18</v>
      </c>
      <c r="F18">
        <f>VLOOKUP(A18,[3]BAYERProductwiseStocknSalesFrom!$A$2:$G$27,7,0)</f>
        <v>600</v>
      </c>
      <c r="G18" t="b">
        <f t="shared" si="0"/>
        <v>1</v>
      </c>
      <c r="H18">
        <f>VLOOKUP(A18,[3]BAYERProductwiseStocknSalesFrom!$A$2:$J$27,10,0)</f>
        <v>582</v>
      </c>
      <c r="I18" t="b">
        <f t="shared" si="1"/>
        <v>1</v>
      </c>
      <c r="J18" s="79">
        <f t="shared" si="2"/>
        <v>18</v>
      </c>
      <c r="K18" t="b">
        <f t="shared" si="3"/>
        <v>1</v>
      </c>
    </row>
    <row r="19" spans="1:11" x14ac:dyDescent="0.3">
      <c r="A19" s="51" t="s">
        <v>61</v>
      </c>
      <c r="B19" s="52"/>
      <c r="C19" s="80">
        <v>604</v>
      </c>
      <c r="D19" s="80">
        <v>1415</v>
      </c>
      <c r="E19" s="80">
        <v>-811</v>
      </c>
      <c r="F19">
        <f>VLOOKUP(A19,[3]BAYERProductwiseStocknSalesFrom!$A$2:$G$27,7,0)</f>
        <v>604</v>
      </c>
      <c r="G19" t="b">
        <f t="shared" si="0"/>
        <v>1</v>
      </c>
      <c r="H19">
        <f>VLOOKUP(A19,[3]BAYERProductwiseStocknSalesFrom!$A$2:$J$27,10,0)</f>
        <v>1415</v>
      </c>
      <c r="I19" t="b">
        <f t="shared" si="1"/>
        <v>1</v>
      </c>
      <c r="J19" s="79">
        <f t="shared" si="2"/>
        <v>-811</v>
      </c>
      <c r="K19" t="b">
        <f t="shared" si="3"/>
        <v>1</v>
      </c>
    </row>
    <row r="20" spans="1:11" x14ac:dyDescent="0.3">
      <c r="A20" s="51" t="s">
        <v>62</v>
      </c>
      <c r="B20" s="52"/>
      <c r="C20" s="80">
        <v>5</v>
      </c>
      <c r="D20" s="52"/>
      <c r="E20" s="80">
        <v>5</v>
      </c>
      <c r="F20">
        <f>VLOOKUP(A20,[3]BAYERProductwiseStocknSalesFrom!$A$2:$G$27,7,0)</f>
        <v>5</v>
      </c>
      <c r="G20" t="b">
        <f t="shared" si="0"/>
        <v>1</v>
      </c>
      <c r="H20">
        <f>VLOOKUP(A20,[3]BAYERProductwiseStocknSalesFrom!$A$2:$J$27,10,0)</f>
        <v>0</v>
      </c>
      <c r="I20" t="b">
        <f t="shared" si="1"/>
        <v>1</v>
      </c>
      <c r="J20" s="79">
        <f t="shared" si="2"/>
        <v>5</v>
      </c>
      <c r="K20" t="b">
        <f t="shared" si="3"/>
        <v>1</v>
      </c>
    </row>
    <row r="21" spans="1:11" x14ac:dyDescent="0.3">
      <c r="A21" s="51" t="s">
        <v>63</v>
      </c>
      <c r="B21" s="52"/>
      <c r="C21" s="82">
        <v>5</v>
      </c>
      <c r="D21" s="52"/>
      <c r="E21" s="82">
        <v>5</v>
      </c>
      <c r="F21">
        <f>VLOOKUP(A21,[3]BAYERProductwiseStocknSalesFrom!$A$2:$G$27,7,0)</f>
        <v>5</v>
      </c>
      <c r="G21" t="b">
        <f t="shared" si="0"/>
        <v>1</v>
      </c>
      <c r="H21">
        <f>VLOOKUP(A21,[3]BAYERProductwiseStocknSalesFrom!$A$2:$J$27,10,0)</f>
        <v>0</v>
      </c>
      <c r="I21" t="b">
        <f t="shared" si="1"/>
        <v>1</v>
      </c>
      <c r="J21" s="79">
        <f t="shared" si="2"/>
        <v>5</v>
      </c>
      <c r="K21" t="b">
        <f t="shared" si="3"/>
        <v>1</v>
      </c>
    </row>
    <row r="22" spans="1:11" x14ac:dyDescent="0.3">
      <c r="A22" s="51" t="s">
        <v>64</v>
      </c>
      <c r="B22" s="52"/>
      <c r="C22" s="82">
        <v>10</v>
      </c>
      <c r="D22" s="82">
        <v>5</v>
      </c>
      <c r="E22" s="82">
        <v>5</v>
      </c>
      <c r="F22">
        <f>VLOOKUP(A22,[3]BAYERProductwiseStocknSalesFrom!$A$2:$G$27,7,0)</f>
        <v>10</v>
      </c>
      <c r="G22" t="b">
        <f t="shared" si="0"/>
        <v>1</v>
      </c>
      <c r="H22">
        <f>VLOOKUP(A22,[3]BAYERProductwiseStocknSalesFrom!$A$2:$J$27,10,0)</f>
        <v>5</v>
      </c>
      <c r="I22" t="b">
        <f t="shared" si="1"/>
        <v>1</v>
      </c>
      <c r="J22" s="79">
        <f t="shared" si="2"/>
        <v>5</v>
      </c>
      <c r="K22" t="b">
        <f t="shared" si="3"/>
        <v>1</v>
      </c>
    </row>
    <row r="23" spans="1:11" x14ac:dyDescent="0.3">
      <c r="A23" s="51" t="s">
        <v>65</v>
      </c>
      <c r="B23" s="52"/>
      <c r="C23" s="82">
        <v>10</v>
      </c>
      <c r="D23" s="52"/>
      <c r="E23" s="82">
        <v>10</v>
      </c>
      <c r="F23">
        <f>VLOOKUP(A23,[3]BAYERProductwiseStocknSalesFrom!$A$2:$G$27,7,0)</f>
        <v>10</v>
      </c>
      <c r="G23" t="b">
        <f t="shared" si="0"/>
        <v>1</v>
      </c>
      <c r="H23">
        <f>VLOOKUP(A23,[3]BAYERProductwiseStocknSalesFrom!$A$2:$J$27,10,0)</f>
        <v>0</v>
      </c>
      <c r="I23" t="b">
        <f t="shared" si="1"/>
        <v>1</v>
      </c>
      <c r="J23" s="79">
        <f t="shared" si="2"/>
        <v>10</v>
      </c>
      <c r="K23" t="b">
        <f t="shared" si="3"/>
        <v>1</v>
      </c>
    </row>
    <row r="24" spans="1:11" x14ac:dyDescent="0.3">
      <c r="A24" s="51" t="s">
        <v>66</v>
      </c>
      <c r="B24" s="52"/>
      <c r="C24" s="80">
        <v>24</v>
      </c>
      <c r="D24" s="80">
        <v>350</v>
      </c>
      <c r="E24" s="80">
        <v>-326</v>
      </c>
      <c r="F24">
        <f>VLOOKUP(A24,[3]BAYERProductwiseStocknSalesFrom!$A$2:$G$27,7,0)</f>
        <v>24</v>
      </c>
      <c r="G24" t="b">
        <f t="shared" si="0"/>
        <v>1</v>
      </c>
      <c r="H24">
        <f>VLOOKUP(A24,[3]BAYERProductwiseStocknSalesFrom!$A$2:$J$27,10,0)</f>
        <v>350</v>
      </c>
      <c r="I24" t="b">
        <f t="shared" si="1"/>
        <v>1</v>
      </c>
      <c r="J24" s="79">
        <f t="shared" si="2"/>
        <v>-326</v>
      </c>
      <c r="K24" t="b">
        <f t="shared" si="3"/>
        <v>1</v>
      </c>
    </row>
    <row r="25" spans="1:11" x14ac:dyDescent="0.3">
      <c r="A25" s="51" t="s">
        <v>67</v>
      </c>
      <c r="B25" s="52"/>
      <c r="C25" s="80">
        <v>100</v>
      </c>
      <c r="D25" s="52"/>
      <c r="E25" s="80">
        <v>100</v>
      </c>
      <c r="F25">
        <f>VLOOKUP(A25,[3]BAYERProductwiseStocknSalesFrom!$A$2:$G$27,7,0)</f>
        <v>100</v>
      </c>
      <c r="G25" t="b">
        <f t="shared" si="0"/>
        <v>1</v>
      </c>
      <c r="H25">
        <f>VLOOKUP(A25,[3]BAYERProductwiseStocknSalesFrom!$A$2:$J$27,10,0)</f>
        <v>0</v>
      </c>
      <c r="I25" t="b">
        <f t="shared" si="1"/>
        <v>1</v>
      </c>
      <c r="J25" s="79">
        <f t="shared" si="2"/>
        <v>100</v>
      </c>
      <c r="K25" t="b">
        <f t="shared" si="3"/>
        <v>1</v>
      </c>
    </row>
    <row r="26" spans="1:11" x14ac:dyDescent="0.3">
      <c r="A26" s="51" t="s">
        <v>68</v>
      </c>
      <c r="B26" s="52"/>
      <c r="C26" s="80">
        <v>56</v>
      </c>
      <c r="D26" s="80">
        <v>7</v>
      </c>
      <c r="E26" s="80">
        <v>49</v>
      </c>
      <c r="F26">
        <f>VLOOKUP(A26,[3]BAYERProductwiseStocknSalesFrom!$A$2:$G$27,7,0)</f>
        <v>56</v>
      </c>
      <c r="G26" t="b">
        <f t="shared" si="0"/>
        <v>1</v>
      </c>
      <c r="H26">
        <f>VLOOKUP(A26,[3]BAYERProductwiseStocknSalesFrom!$A$2:$J$27,10,0)</f>
        <v>7</v>
      </c>
      <c r="I26" t="b">
        <f t="shared" si="1"/>
        <v>1</v>
      </c>
      <c r="J26" s="79">
        <f t="shared" si="2"/>
        <v>49</v>
      </c>
      <c r="K26" t="b">
        <f t="shared" si="3"/>
        <v>1</v>
      </c>
    </row>
    <row r="27" spans="1:11" x14ac:dyDescent="0.3">
      <c r="A27" s="51" t="s">
        <v>69</v>
      </c>
      <c r="B27" s="52"/>
      <c r="C27" s="80">
        <v>150</v>
      </c>
      <c r="D27" s="80">
        <v>1712</v>
      </c>
      <c r="E27" s="80">
        <v>-1562</v>
      </c>
      <c r="F27">
        <f>VLOOKUP(A27,[3]BAYERProductwiseStocknSalesFrom!$A$2:$G$27,7,0)</f>
        <v>150</v>
      </c>
      <c r="G27" t="b">
        <f t="shared" si="0"/>
        <v>1</v>
      </c>
      <c r="H27">
        <f>VLOOKUP(A27,[3]BAYERProductwiseStocknSalesFrom!$A$2:$J$27,10,0)</f>
        <v>1712</v>
      </c>
      <c r="I27" t="b">
        <f t="shared" si="1"/>
        <v>1</v>
      </c>
      <c r="J27" s="79">
        <f t="shared" si="2"/>
        <v>-1562</v>
      </c>
      <c r="K27" t="b">
        <f t="shared" si="3"/>
        <v>1</v>
      </c>
    </row>
    <row r="28" spans="1:11" x14ac:dyDescent="0.3">
      <c r="A28" s="51" t="s">
        <v>70</v>
      </c>
      <c r="B28" s="52"/>
      <c r="C28" s="82">
        <v>20</v>
      </c>
      <c r="D28" s="52"/>
      <c r="E28" s="82">
        <v>20</v>
      </c>
      <c r="F28">
        <f>VLOOKUP(A28,[3]BAYERProductwiseStocknSalesFrom!$A$2:$G$27,7,0)</f>
        <v>20</v>
      </c>
      <c r="G28" t="b">
        <f t="shared" si="0"/>
        <v>1</v>
      </c>
      <c r="H28">
        <f>VLOOKUP(A28,[3]BAYERProductwiseStocknSalesFrom!$A$2:$J$27,10,0)</f>
        <v>0</v>
      </c>
      <c r="I28" t="b">
        <f t="shared" si="1"/>
        <v>1</v>
      </c>
      <c r="J28" s="79">
        <f t="shared" si="2"/>
        <v>20</v>
      </c>
      <c r="K28" t="b">
        <f t="shared" si="3"/>
        <v>1</v>
      </c>
    </row>
    <row r="29" spans="1:11" x14ac:dyDescent="0.3">
      <c r="A29" s="51" t="s">
        <v>71</v>
      </c>
      <c r="B29" s="52"/>
      <c r="C29" s="82">
        <v>40</v>
      </c>
      <c r="D29" s="82">
        <v>10</v>
      </c>
      <c r="E29" s="82">
        <v>30</v>
      </c>
      <c r="F29">
        <f>VLOOKUP(A29,[3]BAYERProductwiseStocknSalesFrom!$A$2:$G$27,7,0)</f>
        <v>40</v>
      </c>
      <c r="G29" t="b">
        <f t="shared" si="0"/>
        <v>1</v>
      </c>
      <c r="H29">
        <f>VLOOKUP(A29,[3]BAYERProductwiseStocknSalesFrom!$A$2:$J$27,10,0)</f>
        <v>10</v>
      </c>
      <c r="I29" t="b">
        <f t="shared" si="1"/>
        <v>1</v>
      </c>
      <c r="J29" s="79">
        <f t="shared" si="2"/>
        <v>30</v>
      </c>
      <c r="K29" t="b">
        <f t="shared" si="3"/>
        <v>1</v>
      </c>
    </row>
    <row r="30" spans="1:11" x14ac:dyDescent="0.3">
      <c r="A30" s="51" t="s">
        <v>72</v>
      </c>
      <c r="B30" s="52"/>
      <c r="C30" s="80">
        <v>10</v>
      </c>
      <c r="D30" s="52"/>
      <c r="E30" s="80">
        <v>10</v>
      </c>
      <c r="F30">
        <f>VLOOKUP(A30,[3]BAYERProductwiseStocknSalesFrom!$A$2:$G$27,7,0)</f>
        <v>10</v>
      </c>
      <c r="G30" t="b">
        <f t="shared" si="0"/>
        <v>1</v>
      </c>
      <c r="H30">
        <f>VLOOKUP(A30,[3]BAYERProductwiseStocknSalesFrom!$A$2:$J$27,10,0)</f>
        <v>0</v>
      </c>
      <c r="I30" t="b">
        <f t="shared" si="1"/>
        <v>1</v>
      </c>
      <c r="J30" s="79">
        <f t="shared" si="2"/>
        <v>10</v>
      </c>
      <c r="K30" t="b">
        <f t="shared" si="3"/>
        <v>1</v>
      </c>
    </row>
    <row r="31" spans="1:11" x14ac:dyDescent="0.3">
      <c r="A31" s="51" t="s">
        <v>73</v>
      </c>
      <c r="B31" s="52"/>
      <c r="C31" s="81">
        <v>30</v>
      </c>
      <c r="D31" s="52"/>
      <c r="E31" s="81">
        <v>30</v>
      </c>
      <c r="F31">
        <f>VLOOKUP(A31,[3]BAYERProductwiseStocknSalesFrom!$A$2:$G$27,7,0)</f>
        <v>30</v>
      </c>
      <c r="G31" t="b">
        <f t="shared" si="0"/>
        <v>1</v>
      </c>
      <c r="H31">
        <f>VLOOKUP(A31,[3]BAYERProductwiseStocknSalesFrom!$A$2:$J$27,10,0)</f>
        <v>0</v>
      </c>
      <c r="I31" t="b">
        <f t="shared" si="1"/>
        <v>1</v>
      </c>
      <c r="J31" s="79">
        <f t="shared" si="2"/>
        <v>30</v>
      </c>
      <c r="K31" t="b">
        <f t="shared" si="3"/>
        <v>1</v>
      </c>
    </row>
    <row r="32" spans="1:11" x14ac:dyDescent="0.3">
      <c r="A32" s="51" t="s">
        <v>74</v>
      </c>
      <c r="B32" s="52"/>
      <c r="C32" s="81">
        <v>30</v>
      </c>
      <c r="D32" s="52"/>
      <c r="E32" s="81">
        <v>30</v>
      </c>
      <c r="F32">
        <f>VLOOKUP(A32,[3]BAYERProductwiseStocknSalesFrom!$A$2:$G$27,7,0)</f>
        <v>30</v>
      </c>
      <c r="G32" t="b">
        <f t="shared" si="0"/>
        <v>1</v>
      </c>
      <c r="H32">
        <f>VLOOKUP(A32,[3]BAYERProductwiseStocknSalesFrom!$A$2:$J$27,10,0)</f>
        <v>0</v>
      </c>
      <c r="I32" t="b">
        <f t="shared" si="1"/>
        <v>1</v>
      </c>
      <c r="J32" s="79">
        <f t="shared" si="2"/>
        <v>30</v>
      </c>
      <c r="K32" t="b">
        <f t="shared" si="3"/>
        <v>1</v>
      </c>
    </row>
    <row r="33" spans="1:11" x14ac:dyDescent="0.3">
      <c r="A33" s="51" t="s">
        <v>75</v>
      </c>
      <c r="B33" s="52"/>
      <c r="C33" s="81">
        <v>60</v>
      </c>
      <c r="D33" s="52"/>
      <c r="E33" s="81">
        <v>60</v>
      </c>
      <c r="F33">
        <f>VLOOKUP(A33,[3]BAYERProductwiseStocknSalesFrom!$A$2:$G$27,7,0)</f>
        <v>60</v>
      </c>
      <c r="G33" t="b">
        <f t="shared" si="0"/>
        <v>1</v>
      </c>
      <c r="H33">
        <f>VLOOKUP(A33,[3]BAYERProductwiseStocknSalesFrom!$A$2:$J$27,10,0)</f>
        <v>0</v>
      </c>
      <c r="I33" t="b">
        <f t="shared" si="1"/>
        <v>1</v>
      </c>
      <c r="J33" s="79">
        <f t="shared" si="2"/>
        <v>60</v>
      </c>
      <c r="K33" t="b">
        <f t="shared" si="3"/>
        <v>1</v>
      </c>
    </row>
    <row r="34" spans="1:11" x14ac:dyDescent="0.3">
      <c r="A34" s="51" t="s">
        <v>76</v>
      </c>
      <c r="B34" s="80">
        <v>1</v>
      </c>
      <c r="C34" s="80">
        <v>10</v>
      </c>
      <c r="D34" s="80">
        <v>1</v>
      </c>
      <c r="E34" s="80">
        <v>10</v>
      </c>
      <c r="F34">
        <f>VLOOKUP(A34,[3]BAYERProductwiseStocknSalesFrom!$A$2:$G$27,7,0)</f>
        <v>10</v>
      </c>
      <c r="G34" t="b">
        <f t="shared" si="0"/>
        <v>1</v>
      </c>
      <c r="H34">
        <f>VLOOKUP(A34,[3]BAYERProductwiseStocknSalesFrom!$A$2:$J$27,10,0)</f>
        <v>1</v>
      </c>
      <c r="I34" t="b">
        <f t="shared" si="1"/>
        <v>1</v>
      </c>
      <c r="J34" s="79">
        <f t="shared" si="2"/>
        <v>10</v>
      </c>
      <c r="K34" t="b">
        <f t="shared" si="3"/>
        <v>1</v>
      </c>
    </row>
    <row r="35" spans="1:11" x14ac:dyDescent="0.3">
      <c r="A35" s="51" t="s">
        <v>41</v>
      </c>
      <c r="B35" s="52"/>
      <c r="C35" s="80">
        <v>18</v>
      </c>
      <c r="D35" s="52"/>
      <c r="E35" s="80">
        <v>18</v>
      </c>
      <c r="F35">
        <f>VLOOKUP(A35,[3]BAYERProductwiseStocknSalesFrom!$A$2:$G$27,7,0)</f>
        <v>18</v>
      </c>
      <c r="G35" t="b">
        <f t="shared" si="0"/>
        <v>1</v>
      </c>
      <c r="H35">
        <f>VLOOKUP(A35,[3]BAYERProductwiseStocknSalesFrom!$A$2:$J$27,10,0)</f>
        <v>0</v>
      </c>
      <c r="I35" t="b">
        <f t="shared" si="1"/>
        <v>1</v>
      </c>
      <c r="J35" s="79">
        <f t="shared" si="2"/>
        <v>18</v>
      </c>
      <c r="K35" t="b">
        <f t="shared" si="3"/>
        <v>1</v>
      </c>
    </row>
    <row r="36" spans="1:11" x14ac:dyDescent="0.3">
      <c r="A36" s="51" t="s">
        <v>77</v>
      </c>
      <c r="B36" s="52"/>
      <c r="C36" s="80">
        <v>100</v>
      </c>
      <c r="D36" s="80">
        <v>45</v>
      </c>
      <c r="E36" s="80">
        <v>55</v>
      </c>
      <c r="F36">
        <f>VLOOKUP(A36,[3]BAYERProductwiseStocknSalesFrom!$A$2:$G$27,7,0)</f>
        <v>100</v>
      </c>
      <c r="G36" t="b">
        <f t="shared" si="0"/>
        <v>1</v>
      </c>
      <c r="H36">
        <f>VLOOKUP(A36,[3]BAYERProductwiseStocknSalesFrom!$A$2:$J$27,10,0)</f>
        <v>45</v>
      </c>
      <c r="I36" t="b">
        <f t="shared" si="1"/>
        <v>1</v>
      </c>
      <c r="J36" s="79">
        <f t="shared" si="2"/>
        <v>55</v>
      </c>
      <c r="K36" t="b">
        <f t="shared" si="3"/>
        <v>1</v>
      </c>
    </row>
  </sheetData>
  <mergeCells count="9">
    <mergeCell ref="B7:E7"/>
    <mergeCell ref="B8:E8"/>
    <mergeCell ref="B9:E9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26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4.777343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3" t="s">
        <v>30</v>
      </c>
      <c r="G1" s="53" t="s">
        <v>29</v>
      </c>
      <c r="I1" s="55" t="s">
        <v>31</v>
      </c>
      <c r="J1" t="s">
        <v>33</v>
      </c>
      <c r="K1" t="s">
        <v>34</v>
      </c>
      <c r="L1" t="s">
        <v>35</v>
      </c>
      <c r="M1" t="s">
        <v>36</v>
      </c>
    </row>
    <row r="2" spans="1:17" x14ac:dyDescent="0.3">
      <c r="A2" s="51" t="s">
        <v>54</v>
      </c>
      <c r="B2" s="77"/>
      <c r="C2" s="78">
        <v>125</v>
      </c>
      <c r="D2" s="78">
        <v>105</v>
      </c>
      <c r="E2" s="78">
        <v>20</v>
      </c>
      <c r="F2" s="54" t="str">
        <f>TRIM(A2&amp;"-KGS")</f>
        <v>ADMIRE WG70-KGS</v>
      </c>
      <c r="G2" s="30" t="s">
        <v>102</v>
      </c>
      <c r="I2" s="56" t="s">
        <v>84</v>
      </c>
      <c r="J2" s="57"/>
      <c r="K2" s="57">
        <v>50</v>
      </c>
      <c r="L2" s="57"/>
      <c r="M2" s="57">
        <v>50</v>
      </c>
    </row>
    <row r="3" spans="1:17" x14ac:dyDescent="0.3">
      <c r="A3" s="51" t="s">
        <v>55</v>
      </c>
      <c r="B3" s="52"/>
      <c r="C3" s="80">
        <v>50</v>
      </c>
      <c r="D3" s="52"/>
      <c r="E3" s="80">
        <v>50</v>
      </c>
      <c r="F3" s="54" t="str">
        <f t="shared" ref="F3:F26" si="0">TRIM(A3&amp;"-PCS")</f>
        <v>Antracol (T) WP70 100gm-PCS</v>
      </c>
      <c r="G3" s="30" t="s">
        <v>84</v>
      </c>
      <c r="I3" s="56" t="s">
        <v>83</v>
      </c>
      <c r="J3" s="57"/>
      <c r="K3" s="57">
        <v>20</v>
      </c>
      <c r="L3" s="57"/>
      <c r="M3" s="57">
        <v>20</v>
      </c>
    </row>
    <row r="4" spans="1:17" x14ac:dyDescent="0.3">
      <c r="A4" s="51" t="s">
        <v>56</v>
      </c>
      <c r="B4" s="52"/>
      <c r="C4" s="80">
        <v>20</v>
      </c>
      <c r="D4" s="52"/>
      <c r="E4" s="80">
        <v>20</v>
      </c>
      <c r="F4" s="54" t="str">
        <f t="shared" si="0"/>
        <v>Antracol (T) WP70 500gm-PCS</v>
      </c>
      <c r="G4" s="30" t="s">
        <v>83</v>
      </c>
      <c r="I4" s="56" t="s">
        <v>103</v>
      </c>
      <c r="J4" s="57"/>
      <c r="K4" s="57">
        <v>5</v>
      </c>
      <c r="L4" s="57"/>
      <c r="M4" s="57">
        <v>5</v>
      </c>
    </row>
    <row r="5" spans="1:17" x14ac:dyDescent="0.3">
      <c r="A5" s="51" t="s">
        <v>57</v>
      </c>
      <c r="B5" s="52"/>
      <c r="C5" s="81">
        <v>600</v>
      </c>
      <c r="D5" s="81">
        <v>284</v>
      </c>
      <c r="E5" s="81">
        <v>316</v>
      </c>
      <c r="F5" s="54" t="str">
        <f>TRIM(A5&amp;"-KGS")</f>
        <v>Arize 6129 Gold-KGS</v>
      </c>
      <c r="G5" s="30" t="s">
        <v>102</v>
      </c>
      <c r="I5" s="56" t="s">
        <v>104</v>
      </c>
      <c r="J5" s="57"/>
      <c r="K5" s="57">
        <v>5</v>
      </c>
      <c r="L5" s="57"/>
      <c r="M5" s="57">
        <v>5</v>
      </c>
    </row>
    <row r="6" spans="1:17" x14ac:dyDescent="0.3">
      <c r="A6" s="51" t="s">
        <v>58</v>
      </c>
      <c r="B6" s="52"/>
      <c r="C6" s="81">
        <v>12600</v>
      </c>
      <c r="D6" s="81">
        <v>17379</v>
      </c>
      <c r="E6" s="81">
        <v>-4779</v>
      </c>
      <c r="F6" s="54" t="str">
        <f>TRIM(A6&amp;"-KGS")</f>
        <v>Arize 6444 Gold 3kg-KGS</v>
      </c>
      <c r="G6" s="30" t="s">
        <v>85</v>
      </c>
      <c r="I6" s="56" t="s">
        <v>88</v>
      </c>
      <c r="J6" s="57"/>
      <c r="K6" s="57">
        <v>10</v>
      </c>
      <c r="L6" s="57">
        <v>5</v>
      </c>
      <c r="M6" s="57">
        <v>5</v>
      </c>
    </row>
    <row r="7" spans="1:17" x14ac:dyDescent="0.3">
      <c r="A7" s="51" t="s">
        <v>59</v>
      </c>
      <c r="B7" s="52"/>
      <c r="C7" s="81">
        <v>300</v>
      </c>
      <c r="D7" s="81">
        <v>104</v>
      </c>
      <c r="E7" s="81">
        <v>196</v>
      </c>
      <c r="F7" s="54" t="str">
        <f>TRIM(A7&amp;"-KGS")</f>
        <v>Arize 6633 3kg-KGS</v>
      </c>
      <c r="G7" s="30" t="s">
        <v>86</v>
      </c>
      <c r="I7" s="56" t="s">
        <v>87</v>
      </c>
      <c r="J7" s="57"/>
      <c r="K7" s="57">
        <v>10</v>
      </c>
      <c r="L7" s="57"/>
      <c r="M7" s="57">
        <v>10</v>
      </c>
    </row>
    <row r="8" spans="1:17" x14ac:dyDescent="0.3">
      <c r="A8" s="51" t="s">
        <v>60</v>
      </c>
      <c r="B8" s="52"/>
      <c r="C8" s="81">
        <v>600</v>
      </c>
      <c r="D8" s="81">
        <v>582</v>
      </c>
      <c r="E8" s="81">
        <v>18</v>
      </c>
      <c r="F8" s="54" t="str">
        <f>TRIM(A8&amp;"-KGS")</f>
        <v>Arize 8433-KGS</v>
      </c>
      <c r="G8" s="30" t="s">
        <v>102</v>
      </c>
      <c r="I8" s="56" t="s">
        <v>89</v>
      </c>
      <c r="J8" s="57"/>
      <c r="K8" s="57">
        <v>24</v>
      </c>
      <c r="L8" s="57">
        <v>350</v>
      </c>
      <c r="M8" s="57">
        <v>-326</v>
      </c>
    </row>
    <row r="9" spans="1:17" x14ac:dyDescent="0.3">
      <c r="A9" s="51" t="s">
        <v>61</v>
      </c>
      <c r="B9" s="52"/>
      <c r="C9" s="80">
        <v>604</v>
      </c>
      <c r="D9" s="80">
        <v>1415</v>
      </c>
      <c r="E9" s="80">
        <v>-811</v>
      </c>
      <c r="F9" s="54" t="str">
        <f t="shared" si="0"/>
        <v>BAYER REGENT-5KG-PCS</v>
      </c>
      <c r="G9" s="30" t="s">
        <v>99</v>
      </c>
      <c r="I9" s="56" t="s">
        <v>91</v>
      </c>
      <c r="J9" s="57"/>
      <c r="K9" s="57">
        <v>56</v>
      </c>
      <c r="L9" s="57">
        <v>7</v>
      </c>
      <c r="M9" s="57">
        <v>49</v>
      </c>
    </row>
    <row r="10" spans="1:17" x14ac:dyDescent="0.3">
      <c r="A10" s="51" t="s">
        <v>62</v>
      </c>
      <c r="B10" s="52"/>
      <c r="C10" s="80">
        <v>5</v>
      </c>
      <c r="D10" s="52"/>
      <c r="E10" s="80">
        <v>5</v>
      </c>
      <c r="F10" s="54" t="str">
        <f t="shared" si="0"/>
        <v>DECIS-100X50ML-PCS</v>
      </c>
      <c r="G10" s="30" t="s">
        <v>104</v>
      </c>
      <c r="I10" s="56" t="s">
        <v>93</v>
      </c>
      <c r="J10" s="57"/>
      <c r="K10" s="57">
        <v>150</v>
      </c>
      <c r="L10" s="57">
        <v>1712</v>
      </c>
      <c r="M10" s="57">
        <v>-1562</v>
      </c>
    </row>
    <row r="11" spans="1:17" x14ac:dyDescent="0.3">
      <c r="A11" s="51" t="s">
        <v>63</v>
      </c>
      <c r="B11" s="52"/>
      <c r="C11" s="82">
        <v>5</v>
      </c>
      <c r="D11" s="52"/>
      <c r="E11" s="82">
        <v>5</v>
      </c>
      <c r="F11" s="54" t="str">
        <f>TRIM(A11&amp;"-LTR")</f>
        <v>DECIS 50X100 ML-LTR</v>
      </c>
      <c r="G11" s="30" t="s">
        <v>103</v>
      </c>
      <c r="I11" s="56" t="s">
        <v>98</v>
      </c>
      <c r="J11" s="57">
        <v>1</v>
      </c>
      <c r="K11" s="57">
        <v>10</v>
      </c>
      <c r="L11" s="57">
        <v>1</v>
      </c>
      <c r="M11" s="57">
        <v>10</v>
      </c>
      <c r="Q11" t="e">
        <f ca="1">OFFSET($I$1,0,0,COUNTA($I:$I),COUNTA($I$1:$M$1))</f>
        <v>#VALUE!</v>
      </c>
    </row>
    <row r="12" spans="1:17" x14ac:dyDescent="0.3">
      <c r="A12" s="51" t="s">
        <v>64</v>
      </c>
      <c r="B12" s="52"/>
      <c r="C12" s="82">
        <v>10</v>
      </c>
      <c r="D12" s="82">
        <v>5</v>
      </c>
      <c r="E12" s="82">
        <v>5</v>
      </c>
      <c r="F12" s="54" t="str">
        <f t="shared" ref="F12:F13" si="1">TRIM(A12&amp;"-LTR")</f>
        <v>Folicur (T) EC 250ml-LTR</v>
      </c>
      <c r="G12" s="30" t="s">
        <v>88</v>
      </c>
      <c r="I12" s="56" t="s">
        <v>99</v>
      </c>
      <c r="J12" s="57"/>
      <c r="K12" s="57">
        <v>604</v>
      </c>
      <c r="L12" s="57">
        <v>1415</v>
      </c>
      <c r="M12" s="57">
        <v>-811</v>
      </c>
    </row>
    <row r="13" spans="1:17" x14ac:dyDescent="0.3">
      <c r="A13" s="51" t="s">
        <v>65</v>
      </c>
      <c r="B13" s="52"/>
      <c r="C13" s="82">
        <v>10</v>
      </c>
      <c r="D13" s="52"/>
      <c r="E13" s="82">
        <v>10</v>
      </c>
      <c r="F13" s="54" t="str">
        <f t="shared" si="1"/>
        <v>Folicur (T) EC 500ml-LTR</v>
      </c>
      <c r="G13" s="30" t="s">
        <v>87</v>
      </c>
      <c r="I13" s="56" t="s">
        <v>100</v>
      </c>
      <c r="J13" s="57"/>
      <c r="K13" s="57">
        <v>18</v>
      </c>
      <c r="L13" s="57"/>
      <c r="M13" s="57">
        <v>18</v>
      </c>
    </row>
    <row r="14" spans="1:17" x14ac:dyDescent="0.3">
      <c r="A14" s="51" t="s">
        <v>66</v>
      </c>
      <c r="B14" s="52"/>
      <c r="C14" s="80">
        <v>24</v>
      </c>
      <c r="D14" s="80">
        <v>350</v>
      </c>
      <c r="E14" s="80">
        <v>-326</v>
      </c>
      <c r="F14" s="54" t="str">
        <f t="shared" si="0"/>
        <v>Foost Wp 500gm-PCS</v>
      </c>
      <c r="G14" s="30" t="s">
        <v>89</v>
      </c>
      <c r="I14" s="56" t="s">
        <v>102</v>
      </c>
      <c r="J14" s="57"/>
      <c r="K14" s="57">
        <v>1325</v>
      </c>
      <c r="L14" s="57">
        <v>971</v>
      </c>
      <c r="M14" s="57">
        <v>354</v>
      </c>
    </row>
    <row r="15" spans="1:17" x14ac:dyDescent="0.3">
      <c r="A15" s="51" t="s">
        <v>67</v>
      </c>
      <c r="B15" s="52"/>
      <c r="C15" s="80">
        <v>100</v>
      </c>
      <c r="D15" s="52"/>
      <c r="E15" s="80">
        <v>100</v>
      </c>
      <c r="F15" s="54" t="str">
        <f t="shared" si="0"/>
        <v>GAUCHO -9ML-PCS</v>
      </c>
      <c r="G15" s="30" t="s">
        <v>90</v>
      </c>
      <c r="I15" s="56" t="s">
        <v>85</v>
      </c>
      <c r="J15" s="57"/>
      <c r="K15" s="57">
        <v>12600</v>
      </c>
      <c r="L15" s="57">
        <v>17379</v>
      </c>
      <c r="M15" s="57">
        <v>-4779</v>
      </c>
    </row>
    <row r="16" spans="1:17" x14ac:dyDescent="0.3">
      <c r="A16" s="51" t="s">
        <v>68</v>
      </c>
      <c r="B16" s="52"/>
      <c r="C16" s="80">
        <v>56</v>
      </c>
      <c r="D16" s="80">
        <v>7</v>
      </c>
      <c r="E16" s="80">
        <v>49</v>
      </c>
      <c r="F16" s="54" t="str">
        <f t="shared" si="0"/>
        <v>Laudis Sc 115ml-PCS</v>
      </c>
      <c r="G16" s="30" t="s">
        <v>91</v>
      </c>
      <c r="I16" s="56" t="s">
        <v>86</v>
      </c>
      <c r="J16" s="57"/>
      <c r="K16" s="57">
        <v>300</v>
      </c>
      <c r="L16" s="57">
        <v>104</v>
      </c>
      <c r="M16" s="57">
        <v>196</v>
      </c>
    </row>
    <row r="17" spans="1:13" x14ac:dyDescent="0.3">
      <c r="A17" s="51" t="s">
        <v>69</v>
      </c>
      <c r="B17" s="52"/>
      <c r="C17" s="80">
        <v>150</v>
      </c>
      <c r="D17" s="80">
        <v>1712</v>
      </c>
      <c r="E17" s="80">
        <v>-1562</v>
      </c>
      <c r="F17" s="54" t="str">
        <f t="shared" si="0"/>
        <v>LESENTA-100GM-PCS</v>
      </c>
      <c r="G17" s="30" t="s">
        <v>93</v>
      </c>
      <c r="I17" s="56" t="s">
        <v>90</v>
      </c>
      <c r="J17" s="57"/>
      <c r="K17" s="57">
        <v>100</v>
      </c>
      <c r="L17" s="57"/>
      <c r="M17" s="57">
        <v>100</v>
      </c>
    </row>
    <row r="18" spans="1:13" x14ac:dyDescent="0.3">
      <c r="A18" s="51" t="s">
        <v>70</v>
      </c>
      <c r="B18" s="52"/>
      <c r="C18" s="82">
        <v>20</v>
      </c>
      <c r="D18" s="52"/>
      <c r="E18" s="82">
        <v>20</v>
      </c>
      <c r="F18" s="54" t="str">
        <f t="shared" ref="F18:F19" si="2">TRIM(A18&amp;"-LTR")</f>
        <v>MONCEREN-20X500ML-LTR</v>
      </c>
      <c r="G18" s="30" t="s">
        <v>95</v>
      </c>
      <c r="I18" s="56" t="s">
        <v>95</v>
      </c>
      <c r="J18" s="57"/>
      <c r="K18" s="57">
        <v>30</v>
      </c>
      <c r="L18" s="57"/>
      <c r="M18" s="57">
        <v>30</v>
      </c>
    </row>
    <row r="19" spans="1:13" x14ac:dyDescent="0.3">
      <c r="A19" s="51" t="s">
        <v>71</v>
      </c>
      <c r="B19" s="52"/>
      <c r="C19" s="82">
        <v>40</v>
      </c>
      <c r="D19" s="82">
        <v>10</v>
      </c>
      <c r="E19" s="82">
        <v>30</v>
      </c>
      <c r="F19" s="54" t="str">
        <f t="shared" si="2"/>
        <v>Monceren SC250 1ltr-LTR</v>
      </c>
      <c r="G19" s="30" t="s">
        <v>94</v>
      </c>
      <c r="I19" s="56" t="s">
        <v>94</v>
      </c>
      <c r="J19" s="57"/>
      <c r="K19" s="57">
        <v>40</v>
      </c>
      <c r="L19" s="57">
        <v>10</v>
      </c>
      <c r="M19" s="57">
        <v>30</v>
      </c>
    </row>
    <row r="20" spans="1:13" x14ac:dyDescent="0.3">
      <c r="A20" s="51" t="s">
        <v>72</v>
      </c>
      <c r="B20" s="52"/>
      <c r="C20" s="80">
        <v>10</v>
      </c>
      <c r="D20" s="52"/>
      <c r="E20" s="80">
        <v>10</v>
      </c>
      <c r="F20" s="54" t="str">
        <f t="shared" si="0"/>
        <v>Monceren SC250 500ml-PCS</v>
      </c>
      <c r="G20" s="30" t="s">
        <v>95</v>
      </c>
      <c r="I20" s="56" t="s">
        <v>97</v>
      </c>
      <c r="J20" s="57"/>
      <c r="K20" s="57">
        <v>30</v>
      </c>
      <c r="L20" s="57"/>
      <c r="M20" s="57">
        <v>30</v>
      </c>
    </row>
    <row r="21" spans="1:13" x14ac:dyDescent="0.3">
      <c r="A21" s="51" t="s">
        <v>73</v>
      </c>
      <c r="B21" s="52"/>
      <c r="C21" s="81">
        <v>30</v>
      </c>
      <c r="D21" s="52"/>
      <c r="E21" s="81">
        <v>30</v>
      </c>
      <c r="F21" s="54" t="str">
        <f>TRIM(A21&amp;"-KGS")</f>
        <v>MUSTARD KESARI 5111- 60X500GM-KGS</v>
      </c>
      <c r="G21" s="30" t="s">
        <v>97</v>
      </c>
      <c r="I21" s="56" t="s">
        <v>105</v>
      </c>
      <c r="J21" s="57"/>
      <c r="K21" s="57">
        <v>30</v>
      </c>
      <c r="L21" s="57"/>
      <c r="M21" s="57">
        <v>30</v>
      </c>
    </row>
    <row r="22" spans="1:13" x14ac:dyDescent="0.3">
      <c r="A22" s="51" t="s">
        <v>74</v>
      </c>
      <c r="B22" s="52"/>
      <c r="C22" s="81">
        <v>30</v>
      </c>
      <c r="D22" s="52"/>
      <c r="E22" s="81">
        <v>30</v>
      </c>
      <c r="F22" s="54" t="str">
        <f>TRIM(A22&amp;"-KGS")</f>
        <v>MUSTARD PA 5232 - 30X1KG-KGS</v>
      </c>
      <c r="G22" s="30" t="s">
        <v>105</v>
      </c>
      <c r="I22" s="56" t="s">
        <v>96</v>
      </c>
      <c r="J22" s="57"/>
      <c r="K22" s="57">
        <v>60</v>
      </c>
      <c r="L22" s="57"/>
      <c r="M22" s="57">
        <v>60</v>
      </c>
    </row>
    <row r="23" spans="1:13" x14ac:dyDescent="0.3">
      <c r="A23" s="51" t="s">
        <v>75</v>
      </c>
      <c r="B23" s="52"/>
      <c r="C23" s="81">
        <v>60</v>
      </c>
      <c r="D23" s="52"/>
      <c r="E23" s="81">
        <v>60</v>
      </c>
      <c r="F23" s="54" t="str">
        <f>TRIM(A23&amp;"-KGS")</f>
        <v>MUSTERD 5222-30X1KG-KGS</v>
      </c>
      <c r="G23" s="30" t="s">
        <v>96</v>
      </c>
      <c r="I23" s="56" t="s">
        <v>101</v>
      </c>
      <c r="J23" s="57"/>
      <c r="K23" s="57">
        <v>100</v>
      </c>
      <c r="L23" s="57">
        <v>45</v>
      </c>
      <c r="M23" s="57">
        <v>55</v>
      </c>
    </row>
    <row r="24" spans="1:13" x14ac:dyDescent="0.3">
      <c r="A24" s="51" t="s">
        <v>76</v>
      </c>
      <c r="B24" s="80">
        <v>1</v>
      </c>
      <c r="C24" s="80">
        <v>10</v>
      </c>
      <c r="D24" s="80">
        <v>1</v>
      </c>
      <c r="E24" s="80">
        <v>10</v>
      </c>
      <c r="F24" s="54" t="str">
        <f t="shared" si="0"/>
        <v>Nativo 1kg-PCS</v>
      </c>
      <c r="G24" s="30" t="s">
        <v>98</v>
      </c>
      <c r="I24" s="56" t="s">
        <v>27</v>
      </c>
      <c r="J24" s="57">
        <v>1</v>
      </c>
      <c r="K24" s="57">
        <v>15577</v>
      </c>
      <c r="L24" s="57">
        <v>21999</v>
      </c>
      <c r="M24" s="57">
        <v>-6421</v>
      </c>
    </row>
    <row r="25" spans="1:13" x14ac:dyDescent="0.3">
      <c r="A25" s="51" t="s">
        <v>41</v>
      </c>
      <c r="B25" s="52"/>
      <c r="C25" s="80">
        <v>18</v>
      </c>
      <c r="D25" s="52"/>
      <c r="E25" s="80">
        <v>18</v>
      </c>
      <c r="F25" s="54" t="str">
        <f t="shared" si="0"/>
        <v>Sencor 100gm-PCS</v>
      </c>
      <c r="G25" s="30" t="s">
        <v>100</v>
      </c>
    </row>
    <row r="26" spans="1:13" x14ac:dyDescent="0.3">
      <c r="A26" s="51" t="s">
        <v>77</v>
      </c>
      <c r="B26" s="52"/>
      <c r="C26" s="80">
        <v>100</v>
      </c>
      <c r="D26" s="80">
        <v>45</v>
      </c>
      <c r="E26" s="80">
        <v>55</v>
      </c>
      <c r="F26" s="54" t="str">
        <f t="shared" si="0"/>
        <v>Sunrice WG15 50gm-PCS</v>
      </c>
      <c r="G26" s="30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25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84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50</v>
      </c>
      <c r="G3" s="40">
        <v>0</v>
      </c>
      <c r="H3" s="40">
        <f t="shared" ref="H3:H4" ca="1" si="1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50</v>
      </c>
    </row>
    <row r="4" spans="1:13" x14ac:dyDescent="0.3">
      <c r="A4" s="16"/>
      <c r="B4" s="4" t="s">
        <v>83</v>
      </c>
      <c r="C4" s="3"/>
      <c r="D4" s="4"/>
      <c r="E4" s="42">
        <f t="shared" ca="1" si="0"/>
        <v>0</v>
      </c>
      <c r="F4" s="39">
        <f t="shared" ref="F4:F24" ca="1" si="3">VLOOKUP($B4,FinalDeal_Vlookup,3,0)</f>
        <v>20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20</v>
      </c>
    </row>
    <row r="5" spans="1:13" x14ac:dyDescent="0.3">
      <c r="A5" s="16"/>
      <c r="B5" s="4" t="s">
        <v>103</v>
      </c>
      <c r="C5" s="3"/>
      <c r="D5" s="4"/>
      <c r="E5" s="42">
        <f t="shared" ref="E5:E24" ca="1" si="4">VLOOKUP($B5,FinalDeal_Vlookup,2,0)</f>
        <v>0</v>
      </c>
      <c r="F5" s="39">
        <f t="shared" ca="1" si="3"/>
        <v>5</v>
      </c>
      <c r="G5" s="39">
        <v>0</v>
      </c>
      <c r="H5" s="39">
        <f t="shared" ref="H5:H24" ca="1" si="5">VLOOKUP($B5,FinalDeal_Vlookup,4,0)</f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4" ca="1" si="6">VLOOKUP($B5,FinalDeal_Vlookup,5,0)</f>
        <v>5</v>
      </c>
    </row>
    <row r="6" spans="1:13" x14ac:dyDescent="0.3">
      <c r="A6" s="16"/>
      <c r="B6" s="4" t="s">
        <v>104</v>
      </c>
      <c r="C6" s="3"/>
      <c r="D6" s="4"/>
      <c r="E6" s="42">
        <f t="shared" ca="1" si="4"/>
        <v>0</v>
      </c>
      <c r="F6" s="39">
        <f t="shared" ca="1" si="3"/>
        <v>5</v>
      </c>
      <c r="G6" s="39">
        <v>0</v>
      </c>
      <c r="H6" s="39">
        <f t="shared" ca="1" si="5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5</v>
      </c>
    </row>
    <row r="7" spans="1:13" x14ac:dyDescent="0.3">
      <c r="A7" s="16"/>
      <c r="B7" s="4" t="s">
        <v>88</v>
      </c>
      <c r="C7" s="3"/>
      <c r="D7" s="4"/>
      <c r="E7" s="42">
        <f t="shared" ca="1" si="4"/>
        <v>0</v>
      </c>
      <c r="F7" s="39">
        <f t="shared" ca="1" si="3"/>
        <v>10</v>
      </c>
      <c r="G7" s="39">
        <v>0</v>
      </c>
      <c r="H7" s="39">
        <f t="shared" ca="1" si="5"/>
        <v>5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5</v>
      </c>
    </row>
    <row r="8" spans="1:13" x14ac:dyDescent="0.3">
      <c r="A8" s="16"/>
      <c r="B8" s="4" t="s">
        <v>87</v>
      </c>
      <c r="C8" s="3"/>
      <c r="D8" s="4"/>
      <c r="E8" s="42">
        <f t="shared" ca="1" si="4"/>
        <v>0</v>
      </c>
      <c r="F8" s="39">
        <f t="shared" ca="1" si="3"/>
        <v>10</v>
      </c>
      <c r="G8" s="39">
        <v>0</v>
      </c>
      <c r="H8" s="39">
        <f t="shared" ca="1" si="5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10</v>
      </c>
    </row>
    <row r="9" spans="1:13" x14ac:dyDescent="0.3">
      <c r="A9" s="16"/>
      <c r="B9" s="4" t="s">
        <v>89</v>
      </c>
      <c r="C9" s="3"/>
      <c r="D9" s="4"/>
      <c r="E9" s="42">
        <f t="shared" ca="1" si="4"/>
        <v>0</v>
      </c>
      <c r="F9" s="39">
        <f t="shared" ca="1" si="3"/>
        <v>24</v>
      </c>
      <c r="G9" s="39">
        <v>0</v>
      </c>
      <c r="H9" s="39">
        <f t="shared" ca="1" si="5"/>
        <v>350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-326</v>
      </c>
    </row>
    <row r="10" spans="1:13" x14ac:dyDescent="0.3">
      <c r="A10" s="16"/>
      <c r="B10" s="4" t="s">
        <v>91</v>
      </c>
      <c r="C10" s="3"/>
      <c r="D10" s="4"/>
      <c r="E10" s="42">
        <f t="shared" ca="1" si="4"/>
        <v>0</v>
      </c>
      <c r="F10" s="39">
        <f t="shared" ca="1" si="3"/>
        <v>56</v>
      </c>
      <c r="G10" s="39">
        <v>0</v>
      </c>
      <c r="H10" s="39">
        <f t="shared" ca="1" si="5"/>
        <v>7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49</v>
      </c>
    </row>
    <row r="11" spans="1:13" x14ac:dyDescent="0.3">
      <c r="A11" s="16"/>
      <c r="B11" s="4" t="s">
        <v>93</v>
      </c>
      <c r="C11" s="3"/>
      <c r="D11" s="4"/>
      <c r="E11" s="42">
        <f t="shared" ca="1" si="4"/>
        <v>0</v>
      </c>
      <c r="F11" s="39">
        <f t="shared" ca="1" si="3"/>
        <v>150</v>
      </c>
      <c r="G11" s="39">
        <v>0</v>
      </c>
      <c r="H11" s="39">
        <f t="shared" ca="1" si="5"/>
        <v>1712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-1562</v>
      </c>
    </row>
    <row r="12" spans="1:13" x14ac:dyDescent="0.3">
      <c r="A12" s="16"/>
      <c r="B12" s="4" t="s">
        <v>98</v>
      </c>
      <c r="C12" s="3"/>
      <c r="D12" s="4"/>
      <c r="E12" s="42">
        <f t="shared" ca="1" si="4"/>
        <v>1</v>
      </c>
      <c r="F12" s="39">
        <f t="shared" ca="1" si="3"/>
        <v>10</v>
      </c>
      <c r="G12" s="39">
        <v>0</v>
      </c>
      <c r="H12" s="39">
        <f t="shared" ca="1" si="5"/>
        <v>1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10</v>
      </c>
    </row>
    <row r="13" spans="1:13" x14ac:dyDescent="0.3">
      <c r="A13" s="16"/>
      <c r="B13" s="4" t="s">
        <v>99</v>
      </c>
      <c r="C13" s="3"/>
      <c r="D13" s="4"/>
      <c r="E13" s="42">
        <f t="shared" ca="1" si="4"/>
        <v>0</v>
      </c>
      <c r="F13" s="39">
        <f t="shared" ca="1" si="3"/>
        <v>604</v>
      </c>
      <c r="G13" s="39">
        <v>0</v>
      </c>
      <c r="H13" s="39">
        <f t="shared" ca="1" si="5"/>
        <v>1415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-811</v>
      </c>
    </row>
    <row r="14" spans="1:13" x14ac:dyDescent="0.3">
      <c r="A14" s="16"/>
      <c r="B14" s="4" t="s">
        <v>100</v>
      </c>
      <c r="C14" s="3"/>
      <c r="D14" s="4"/>
      <c r="E14" s="42">
        <f t="shared" ca="1" si="4"/>
        <v>0</v>
      </c>
      <c r="F14" s="39">
        <f t="shared" ca="1" si="3"/>
        <v>18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18</v>
      </c>
    </row>
    <row r="15" spans="1:13" x14ac:dyDescent="0.3">
      <c r="A15" s="16"/>
      <c r="B15" s="4" t="s">
        <v>102</v>
      </c>
      <c r="C15" s="3"/>
      <c r="D15" s="4"/>
      <c r="E15" s="42">
        <f t="shared" ca="1" si="4"/>
        <v>0</v>
      </c>
      <c r="F15" s="39">
        <f t="shared" ca="1" si="3"/>
        <v>1325</v>
      </c>
      <c r="G15" s="39">
        <v>0</v>
      </c>
      <c r="H15" s="39">
        <f t="shared" ca="1" si="5"/>
        <v>971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354</v>
      </c>
    </row>
    <row r="16" spans="1:13" x14ac:dyDescent="0.3">
      <c r="A16" s="16"/>
      <c r="B16" s="4" t="s">
        <v>85</v>
      </c>
      <c r="C16" s="3"/>
      <c r="D16" s="4"/>
      <c r="E16" s="42">
        <f t="shared" ca="1" si="4"/>
        <v>0</v>
      </c>
      <c r="F16" s="39">
        <f t="shared" ca="1" si="3"/>
        <v>12600</v>
      </c>
      <c r="G16" s="39">
        <v>0</v>
      </c>
      <c r="H16" s="39">
        <f t="shared" ca="1" si="5"/>
        <v>17379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-4779</v>
      </c>
    </row>
    <row r="17" spans="1:13" x14ac:dyDescent="0.3">
      <c r="A17" s="16"/>
      <c r="B17" s="4" t="s">
        <v>86</v>
      </c>
      <c r="C17" s="3"/>
      <c r="D17" s="4"/>
      <c r="E17" s="42">
        <f t="shared" ca="1" si="4"/>
        <v>0</v>
      </c>
      <c r="F17" s="39">
        <f t="shared" ca="1" si="3"/>
        <v>300</v>
      </c>
      <c r="G17" s="39">
        <v>0</v>
      </c>
      <c r="H17" s="39">
        <f t="shared" ca="1" si="5"/>
        <v>104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196</v>
      </c>
    </row>
    <row r="18" spans="1:13" x14ac:dyDescent="0.3">
      <c r="A18" s="16"/>
      <c r="B18" s="4" t="s">
        <v>90</v>
      </c>
      <c r="C18" s="3"/>
      <c r="D18" s="4"/>
      <c r="E18" s="42">
        <f t="shared" ca="1" si="4"/>
        <v>0</v>
      </c>
      <c r="F18" s="39">
        <f t="shared" ca="1" si="3"/>
        <v>100</v>
      </c>
      <c r="G18" s="39">
        <v>0</v>
      </c>
      <c r="H18" s="39">
        <f t="shared" ca="1" si="5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100</v>
      </c>
    </row>
    <row r="19" spans="1:13" x14ac:dyDescent="0.3">
      <c r="A19" s="16"/>
      <c r="B19" s="4" t="s">
        <v>95</v>
      </c>
      <c r="C19" s="3"/>
      <c r="D19" s="4"/>
      <c r="E19" s="42">
        <f t="shared" ca="1" si="4"/>
        <v>0</v>
      </c>
      <c r="F19" s="39">
        <f t="shared" ca="1" si="3"/>
        <v>30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30</v>
      </c>
    </row>
    <row r="20" spans="1:13" x14ac:dyDescent="0.3">
      <c r="A20" s="16"/>
      <c r="B20" s="4" t="s">
        <v>94</v>
      </c>
      <c r="C20" s="3"/>
      <c r="D20" s="4"/>
      <c r="E20" s="42">
        <f t="shared" ca="1" si="4"/>
        <v>0</v>
      </c>
      <c r="F20" s="39">
        <f t="shared" ca="1" si="3"/>
        <v>40</v>
      </c>
      <c r="G20" s="39">
        <v>0</v>
      </c>
      <c r="H20" s="39">
        <f t="shared" ca="1" si="5"/>
        <v>10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30</v>
      </c>
    </row>
    <row r="21" spans="1:13" x14ac:dyDescent="0.3">
      <c r="A21" s="16"/>
      <c r="B21" s="4" t="s">
        <v>97</v>
      </c>
      <c r="C21" s="3"/>
      <c r="D21" s="4"/>
      <c r="E21" s="42">
        <f t="shared" ca="1" si="4"/>
        <v>0</v>
      </c>
      <c r="F21" s="39">
        <f t="shared" ca="1" si="3"/>
        <v>30</v>
      </c>
      <c r="G21" s="39">
        <v>0</v>
      </c>
      <c r="H21" s="39">
        <f t="shared" ca="1" si="5"/>
        <v>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30</v>
      </c>
    </row>
    <row r="22" spans="1:13" x14ac:dyDescent="0.3">
      <c r="A22" s="16"/>
      <c r="B22" s="4" t="s">
        <v>105</v>
      </c>
      <c r="C22" s="3"/>
      <c r="D22" s="4"/>
      <c r="E22" s="42">
        <f t="shared" ca="1" si="4"/>
        <v>0</v>
      </c>
      <c r="F22" s="39">
        <f t="shared" ca="1" si="3"/>
        <v>30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30</v>
      </c>
    </row>
    <row r="23" spans="1:13" x14ac:dyDescent="0.3">
      <c r="A23" s="16"/>
      <c r="B23" s="4" t="s">
        <v>96</v>
      </c>
      <c r="C23" s="3"/>
      <c r="D23" s="4"/>
      <c r="E23" s="42">
        <f t="shared" ca="1" si="4"/>
        <v>0</v>
      </c>
      <c r="F23" s="39">
        <f t="shared" ca="1" si="3"/>
        <v>60</v>
      </c>
      <c r="G23" s="39">
        <v>0</v>
      </c>
      <c r="H23" s="39">
        <f t="shared" ca="1" si="5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60</v>
      </c>
    </row>
    <row r="24" spans="1:13" ht="15" thickBot="1" x14ac:dyDescent="0.35">
      <c r="A24" s="16"/>
      <c r="B24" s="4" t="s">
        <v>101</v>
      </c>
      <c r="C24" s="3"/>
      <c r="D24" s="4"/>
      <c r="E24" s="42">
        <f t="shared" ca="1" si="4"/>
        <v>0</v>
      </c>
      <c r="F24" s="39">
        <f t="shared" ca="1" si="3"/>
        <v>100</v>
      </c>
      <c r="G24" s="39">
        <v>0</v>
      </c>
      <c r="H24" s="39">
        <f t="shared" ca="1" si="5"/>
        <v>45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55</v>
      </c>
    </row>
    <row r="25" spans="1:13" ht="15" thickBot="1" x14ac:dyDescent="0.35">
      <c r="A25" s="16"/>
      <c r="B25" s="19"/>
      <c r="C25" s="18"/>
      <c r="D25" s="19" t="s">
        <v>18</v>
      </c>
      <c r="E25" s="24">
        <f ca="1">SUM(E3:E24)</f>
        <v>1</v>
      </c>
      <c r="F25" s="24">
        <f ca="1">SUM(F3:F24)</f>
        <v>15577</v>
      </c>
      <c r="G25" s="24">
        <f>SUM(G3:G24)</f>
        <v>0</v>
      </c>
      <c r="H25" s="24">
        <f ca="1">SUM(H3:H24)</f>
        <v>21999</v>
      </c>
      <c r="I25" s="24">
        <f>SUM(I3:I24)</f>
        <v>0</v>
      </c>
      <c r="J25" s="24">
        <f>SUM(J3:J24)</f>
        <v>0</v>
      </c>
      <c r="K25" s="24">
        <f>SUM(K3:K24)</f>
        <v>0</v>
      </c>
      <c r="L25" s="24">
        <f>SUM(L3:L24)</f>
        <v>0</v>
      </c>
      <c r="M25" s="25">
        <f ca="1">SUM(M3:M24)</f>
        <v>-6421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32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2" t="s">
        <v>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4.4" customHeight="1" x14ac:dyDescent="0.3">
      <c r="A3" s="62" t="s">
        <v>78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ht="14.4" customHeight="1" x14ac:dyDescent="0.3">
      <c r="A4" s="62" t="s">
        <v>79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ht="14.4" customHeight="1" x14ac:dyDescent="0.3">
      <c r="A5" s="62" t="s">
        <v>39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14.4" customHeight="1" x14ac:dyDescent="0.3">
      <c r="A6" s="61" t="s">
        <v>42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2" ht="14.4" customHeight="1" x14ac:dyDescent="0.3">
      <c r="A7" s="61" t="s">
        <v>80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</row>
    <row r="8" spans="1:12" x14ac:dyDescent="0.3">
      <c r="A8" s="58" t="s">
        <v>12</v>
      </c>
      <c r="B8" s="58" t="s">
        <v>81</v>
      </c>
      <c r="C8" s="58" t="s">
        <v>40</v>
      </c>
      <c r="D8" s="58" t="s">
        <v>3</v>
      </c>
      <c r="E8" s="58" t="s">
        <v>4</v>
      </c>
      <c r="F8" s="58" t="s">
        <v>5</v>
      </c>
      <c r="G8" s="58" t="s">
        <v>6</v>
      </c>
      <c r="H8" s="58" t="s">
        <v>7</v>
      </c>
      <c r="I8" s="58" t="s">
        <v>8</v>
      </c>
      <c r="J8" s="58" t="s">
        <v>9</v>
      </c>
      <c r="K8" s="58" t="s">
        <v>10</v>
      </c>
      <c r="L8" s="58" t="s">
        <v>11</v>
      </c>
    </row>
    <row r="9" spans="1:12" ht="19.8" x14ac:dyDescent="0.3">
      <c r="A9" s="59" t="s">
        <v>82</v>
      </c>
      <c r="B9" s="60">
        <v>3288956</v>
      </c>
      <c r="C9" s="59" t="s">
        <v>83</v>
      </c>
      <c r="D9" s="60">
        <v>0</v>
      </c>
      <c r="E9" s="60">
        <v>20</v>
      </c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v>0</v>
      </c>
      <c r="L9" s="60">
        <v>20</v>
      </c>
    </row>
    <row r="10" spans="1:12" ht="19.8" x14ac:dyDescent="0.3">
      <c r="A10" s="59" t="s">
        <v>82</v>
      </c>
      <c r="B10" s="60">
        <v>3288956</v>
      </c>
      <c r="C10" s="59" t="s">
        <v>84</v>
      </c>
      <c r="D10" s="60">
        <v>0</v>
      </c>
      <c r="E10" s="60">
        <v>50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50</v>
      </c>
    </row>
    <row r="11" spans="1:12" ht="19.8" x14ac:dyDescent="0.3">
      <c r="A11" s="59" t="s">
        <v>82</v>
      </c>
      <c r="B11" s="60">
        <v>3288956</v>
      </c>
      <c r="C11" s="59" t="s">
        <v>85</v>
      </c>
      <c r="D11" s="60">
        <v>0</v>
      </c>
      <c r="E11" s="60">
        <v>12600</v>
      </c>
      <c r="F11" s="60">
        <v>0</v>
      </c>
      <c r="G11" s="60">
        <v>17379</v>
      </c>
      <c r="H11" s="60">
        <v>0</v>
      </c>
      <c r="I11" s="60">
        <v>0</v>
      </c>
      <c r="J11" s="60">
        <v>0</v>
      </c>
      <c r="K11" s="60">
        <v>0</v>
      </c>
      <c r="L11" s="60">
        <v>-4779</v>
      </c>
    </row>
    <row r="12" spans="1:12" ht="19.8" x14ac:dyDescent="0.3">
      <c r="A12" s="59" t="s">
        <v>82</v>
      </c>
      <c r="B12" s="60">
        <v>3288956</v>
      </c>
      <c r="C12" s="59" t="s">
        <v>86</v>
      </c>
      <c r="D12" s="60">
        <v>0</v>
      </c>
      <c r="E12" s="60">
        <v>300</v>
      </c>
      <c r="F12" s="60">
        <v>0</v>
      </c>
      <c r="G12" s="60">
        <v>104</v>
      </c>
      <c r="H12" s="60">
        <v>0</v>
      </c>
      <c r="I12" s="60">
        <v>0</v>
      </c>
      <c r="J12" s="60">
        <v>0</v>
      </c>
      <c r="K12" s="60">
        <v>0</v>
      </c>
      <c r="L12" s="60">
        <v>196</v>
      </c>
    </row>
    <row r="13" spans="1:12" ht="19.8" x14ac:dyDescent="0.3">
      <c r="A13" s="59" t="s">
        <v>82</v>
      </c>
      <c r="B13" s="60">
        <v>3288956</v>
      </c>
      <c r="C13" s="59" t="s">
        <v>87</v>
      </c>
      <c r="D13" s="60">
        <v>0</v>
      </c>
      <c r="E13" s="60">
        <v>10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10</v>
      </c>
    </row>
    <row r="14" spans="1:12" ht="19.8" x14ac:dyDescent="0.3">
      <c r="A14" s="59" t="s">
        <v>82</v>
      </c>
      <c r="B14" s="60">
        <v>3288956</v>
      </c>
      <c r="C14" s="59" t="s">
        <v>88</v>
      </c>
      <c r="D14" s="60">
        <v>0</v>
      </c>
      <c r="E14" s="60">
        <v>10</v>
      </c>
      <c r="F14" s="60">
        <v>0</v>
      </c>
      <c r="G14" s="60">
        <v>5</v>
      </c>
      <c r="H14" s="60">
        <v>0</v>
      </c>
      <c r="I14" s="60">
        <v>0</v>
      </c>
      <c r="J14" s="60">
        <v>0</v>
      </c>
      <c r="K14" s="60">
        <v>0</v>
      </c>
      <c r="L14" s="60">
        <v>5</v>
      </c>
    </row>
    <row r="15" spans="1:12" ht="19.8" x14ac:dyDescent="0.3">
      <c r="A15" s="59" t="s">
        <v>82</v>
      </c>
      <c r="B15" s="60">
        <v>3288956</v>
      </c>
      <c r="C15" s="59" t="s">
        <v>89</v>
      </c>
      <c r="D15" s="60">
        <v>0</v>
      </c>
      <c r="E15" s="60">
        <v>24</v>
      </c>
      <c r="F15" s="60">
        <v>0</v>
      </c>
      <c r="G15" s="60">
        <v>350</v>
      </c>
      <c r="H15" s="60">
        <v>0</v>
      </c>
      <c r="I15" s="60">
        <v>0</v>
      </c>
      <c r="J15" s="60">
        <v>0</v>
      </c>
      <c r="K15" s="60">
        <v>0</v>
      </c>
      <c r="L15" s="60">
        <v>-326</v>
      </c>
    </row>
    <row r="16" spans="1:12" ht="19.8" x14ac:dyDescent="0.3">
      <c r="A16" s="59" t="s">
        <v>82</v>
      </c>
      <c r="B16" s="60">
        <v>3288956</v>
      </c>
      <c r="C16" s="59" t="s">
        <v>90</v>
      </c>
      <c r="D16" s="60">
        <v>0</v>
      </c>
      <c r="E16" s="60">
        <v>100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100</v>
      </c>
    </row>
    <row r="17" spans="1:12" ht="19.8" x14ac:dyDescent="0.3">
      <c r="A17" s="59" t="s">
        <v>82</v>
      </c>
      <c r="B17" s="60">
        <v>3288956</v>
      </c>
      <c r="C17" s="59" t="s">
        <v>91</v>
      </c>
      <c r="D17" s="60">
        <v>0</v>
      </c>
      <c r="E17" s="60">
        <v>56</v>
      </c>
      <c r="F17" s="60">
        <v>0</v>
      </c>
      <c r="G17" s="60">
        <v>7</v>
      </c>
      <c r="H17" s="60">
        <v>0</v>
      </c>
      <c r="I17" s="60">
        <v>0</v>
      </c>
      <c r="J17" s="60">
        <v>0</v>
      </c>
      <c r="K17" s="60">
        <v>0</v>
      </c>
      <c r="L17" s="60">
        <v>49</v>
      </c>
    </row>
    <row r="18" spans="1:12" ht="19.8" x14ac:dyDescent="0.3">
      <c r="A18" s="59" t="s">
        <v>82</v>
      </c>
      <c r="B18" s="60">
        <v>3288956</v>
      </c>
      <c r="C18" s="59" t="s">
        <v>92</v>
      </c>
      <c r="D18" s="60">
        <v>0</v>
      </c>
      <c r="E18" s="60">
        <v>100</v>
      </c>
      <c r="F18" s="60">
        <v>0</v>
      </c>
      <c r="G18" s="60">
        <v>100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</row>
    <row r="19" spans="1:12" ht="19.8" x14ac:dyDescent="0.3">
      <c r="A19" s="59" t="s">
        <v>82</v>
      </c>
      <c r="B19" s="60">
        <v>3288956</v>
      </c>
      <c r="C19" s="59" t="s">
        <v>93</v>
      </c>
      <c r="D19" s="60">
        <v>0</v>
      </c>
      <c r="E19" s="60">
        <v>150</v>
      </c>
      <c r="F19" s="60">
        <v>0</v>
      </c>
      <c r="G19" s="60">
        <v>1712</v>
      </c>
      <c r="H19" s="60">
        <v>0</v>
      </c>
      <c r="I19" s="60">
        <v>0</v>
      </c>
      <c r="J19" s="60">
        <v>0</v>
      </c>
      <c r="K19" s="60">
        <v>0</v>
      </c>
      <c r="L19" s="60">
        <v>-1562</v>
      </c>
    </row>
    <row r="20" spans="1:12" ht="19.8" x14ac:dyDescent="0.3">
      <c r="A20" s="59" t="s">
        <v>82</v>
      </c>
      <c r="B20" s="60">
        <v>3288956</v>
      </c>
      <c r="C20" s="59" t="s">
        <v>94</v>
      </c>
      <c r="D20" s="60">
        <v>0</v>
      </c>
      <c r="E20" s="60">
        <v>40</v>
      </c>
      <c r="F20" s="60">
        <v>0</v>
      </c>
      <c r="G20" s="60">
        <v>10</v>
      </c>
      <c r="H20" s="60">
        <v>0</v>
      </c>
      <c r="I20" s="60">
        <v>0</v>
      </c>
      <c r="J20" s="60">
        <v>0</v>
      </c>
      <c r="K20" s="60">
        <v>0</v>
      </c>
      <c r="L20" s="60">
        <v>30</v>
      </c>
    </row>
    <row r="21" spans="1:12" ht="19.8" x14ac:dyDescent="0.3">
      <c r="A21" s="59" t="s">
        <v>82</v>
      </c>
      <c r="B21" s="60">
        <v>3288956</v>
      </c>
      <c r="C21" s="59" t="s">
        <v>95</v>
      </c>
      <c r="D21" s="60">
        <v>0</v>
      </c>
      <c r="E21" s="60">
        <v>30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30</v>
      </c>
    </row>
    <row r="22" spans="1:12" ht="19.8" x14ac:dyDescent="0.3">
      <c r="A22" s="59" t="s">
        <v>82</v>
      </c>
      <c r="B22" s="60">
        <v>3288956</v>
      </c>
      <c r="C22" s="59" t="s">
        <v>96</v>
      </c>
      <c r="D22" s="60">
        <v>0</v>
      </c>
      <c r="E22" s="60">
        <v>60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60</v>
      </c>
    </row>
    <row r="23" spans="1:12" ht="19.8" x14ac:dyDescent="0.3">
      <c r="A23" s="59" t="s">
        <v>82</v>
      </c>
      <c r="B23" s="60">
        <v>3288956</v>
      </c>
      <c r="C23" s="59" t="s">
        <v>97</v>
      </c>
      <c r="D23" s="60">
        <v>0</v>
      </c>
      <c r="E23" s="60">
        <v>30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30</v>
      </c>
    </row>
    <row r="24" spans="1:12" ht="19.8" x14ac:dyDescent="0.3">
      <c r="A24" s="59" t="s">
        <v>82</v>
      </c>
      <c r="B24" s="60">
        <v>3288956</v>
      </c>
      <c r="C24" s="59" t="s">
        <v>98</v>
      </c>
      <c r="D24" s="60">
        <v>0</v>
      </c>
      <c r="E24" s="60">
        <v>10</v>
      </c>
      <c r="F24" s="60">
        <v>0</v>
      </c>
      <c r="G24" s="60">
        <v>1</v>
      </c>
      <c r="H24" s="60">
        <v>0</v>
      </c>
      <c r="I24" s="60">
        <v>0</v>
      </c>
      <c r="J24" s="60">
        <v>0</v>
      </c>
      <c r="K24" s="60">
        <v>0</v>
      </c>
      <c r="L24" s="60">
        <v>9</v>
      </c>
    </row>
    <row r="25" spans="1:12" ht="19.8" x14ac:dyDescent="0.3">
      <c r="A25" s="59" t="s">
        <v>82</v>
      </c>
      <c r="B25" s="60">
        <v>3288956</v>
      </c>
      <c r="C25" s="59" t="s">
        <v>99</v>
      </c>
      <c r="D25" s="60">
        <v>0</v>
      </c>
      <c r="E25" s="60">
        <v>604</v>
      </c>
      <c r="F25" s="60">
        <v>0</v>
      </c>
      <c r="G25" s="60">
        <v>1415</v>
      </c>
      <c r="H25" s="60">
        <v>0</v>
      </c>
      <c r="I25" s="60">
        <v>0</v>
      </c>
      <c r="J25" s="60">
        <v>0</v>
      </c>
      <c r="K25" s="60">
        <v>0</v>
      </c>
      <c r="L25" s="60">
        <v>-811</v>
      </c>
    </row>
    <row r="26" spans="1:12" ht="19.8" x14ac:dyDescent="0.3">
      <c r="A26" s="59" t="s">
        <v>82</v>
      </c>
      <c r="B26" s="60">
        <v>3288956</v>
      </c>
      <c r="C26" s="59" t="s">
        <v>100</v>
      </c>
      <c r="D26" s="60">
        <v>0</v>
      </c>
      <c r="E26" s="60">
        <v>18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18</v>
      </c>
    </row>
    <row r="27" spans="1:12" ht="19.8" x14ac:dyDescent="0.3">
      <c r="A27" s="59" t="s">
        <v>82</v>
      </c>
      <c r="B27" s="60">
        <v>3288956</v>
      </c>
      <c r="C27" s="59" t="s">
        <v>101</v>
      </c>
      <c r="D27" s="60">
        <v>0</v>
      </c>
      <c r="E27" s="60">
        <v>100</v>
      </c>
      <c r="F27" s="60">
        <v>0</v>
      </c>
      <c r="G27" s="60">
        <v>45</v>
      </c>
      <c r="H27" s="60">
        <v>0</v>
      </c>
      <c r="I27" s="60">
        <v>0</v>
      </c>
      <c r="J27" s="60">
        <v>0</v>
      </c>
      <c r="K27" s="60">
        <v>0</v>
      </c>
      <c r="L27" s="60">
        <v>55</v>
      </c>
    </row>
    <row r="28" spans="1:12" ht="19.8" x14ac:dyDescent="0.3">
      <c r="A28" s="59" t="s">
        <v>82</v>
      </c>
      <c r="B28" s="60">
        <v>3288956</v>
      </c>
      <c r="C28" s="59" t="s">
        <v>102</v>
      </c>
      <c r="D28" s="60">
        <v>0</v>
      </c>
      <c r="E28" s="60">
        <v>1325</v>
      </c>
      <c r="F28" s="60">
        <v>0</v>
      </c>
      <c r="G28" s="60">
        <v>971</v>
      </c>
      <c r="H28" s="60">
        <v>0</v>
      </c>
      <c r="I28" s="60">
        <v>0</v>
      </c>
      <c r="J28" s="60">
        <v>0</v>
      </c>
      <c r="K28" s="60">
        <v>0</v>
      </c>
      <c r="L28" s="60">
        <v>354</v>
      </c>
    </row>
    <row r="29" spans="1:12" ht="19.8" x14ac:dyDescent="0.3">
      <c r="A29" s="59" t="s">
        <v>82</v>
      </c>
      <c r="B29" s="60">
        <v>3288956</v>
      </c>
      <c r="C29" s="59" t="s">
        <v>103</v>
      </c>
      <c r="D29" s="60">
        <v>0</v>
      </c>
      <c r="E29" s="60">
        <v>5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5</v>
      </c>
    </row>
    <row r="30" spans="1:12" ht="19.8" x14ac:dyDescent="0.3">
      <c r="A30" s="59" t="s">
        <v>82</v>
      </c>
      <c r="B30" s="60">
        <v>3288956</v>
      </c>
      <c r="C30" s="59" t="s">
        <v>104</v>
      </c>
      <c r="D30" s="60">
        <v>0</v>
      </c>
      <c r="E30" s="60">
        <v>5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5</v>
      </c>
    </row>
    <row r="31" spans="1:12" ht="19.8" x14ac:dyDescent="0.3">
      <c r="A31" s="59" t="s">
        <v>82</v>
      </c>
      <c r="B31" s="60">
        <v>3288956</v>
      </c>
      <c r="C31" s="59" t="s">
        <v>105</v>
      </c>
      <c r="D31" s="60">
        <v>0</v>
      </c>
      <c r="E31" s="60">
        <v>30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30</v>
      </c>
    </row>
    <row r="32" spans="1:12" x14ac:dyDescent="0.3">
      <c r="A32" s="83" t="s">
        <v>106</v>
      </c>
      <c r="B32" s="59"/>
      <c r="C32" s="59"/>
      <c r="D32" s="60">
        <v>0</v>
      </c>
      <c r="E32" s="60">
        <v>15677</v>
      </c>
      <c r="F32" s="60">
        <v>0</v>
      </c>
      <c r="G32" s="60">
        <v>22099</v>
      </c>
      <c r="H32" s="60">
        <v>0</v>
      </c>
      <c r="I32" s="60">
        <v>0</v>
      </c>
      <c r="J32" s="60">
        <v>0</v>
      </c>
      <c r="K32" s="60">
        <v>0</v>
      </c>
      <c r="L32" s="60">
        <v>-6422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2"/>
  <sheetViews>
    <sheetView workbookViewId="0">
      <selection activeCell="B3" sqref="A3:XFD107"/>
    </sheetView>
  </sheetViews>
  <sheetFormatPr defaultRowHeight="14.4" x14ac:dyDescent="0.3"/>
  <sheetData>
    <row r="1" spans="1:3" x14ac:dyDescent="0.3">
      <c r="A1" t="s">
        <v>32</v>
      </c>
      <c r="B1">
        <f>VLOOKUP(A1,'[2]Product Master Sheet'!$B$2:$F$506,5,0)</f>
        <v>16</v>
      </c>
      <c r="C1">
        <v>3880</v>
      </c>
    </row>
    <row r="2" spans="1:3" x14ac:dyDescent="0.3">
      <c r="A2" t="s">
        <v>38</v>
      </c>
      <c r="B2">
        <f>VLOOKUP(A2,'[2]Product Master Sheet'!$B$2:$F$506,5,0)</f>
        <v>30</v>
      </c>
      <c r="C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27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3" t="s">
        <v>43</v>
      </c>
      <c r="C1" s="64"/>
      <c r="D1" s="64"/>
      <c r="E1" s="64"/>
      <c r="F1" s="64"/>
      <c r="G1" s="64"/>
      <c r="H1" s="64"/>
      <c r="I1" s="64"/>
      <c r="J1" s="65"/>
      <c r="K1" s="63" t="s">
        <v>44</v>
      </c>
      <c r="L1" s="64"/>
      <c r="M1" s="64"/>
      <c r="N1" s="64"/>
      <c r="O1" s="64"/>
      <c r="P1" s="64"/>
      <c r="Q1" s="64"/>
      <c r="R1" s="64"/>
      <c r="S1" s="65"/>
      <c r="T1" s="63" t="s">
        <v>13</v>
      </c>
      <c r="U1" s="64"/>
      <c r="V1" s="64"/>
      <c r="W1" s="64"/>
      <c r="X1" s="64"/>
      <c r="Y1" s="64"/>
      <c r="Z1" s="64"/>
      <c r="AA1" s="64"/>
      <c r="AB1" s="65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83</v>
      </c>
      <c r="B4" s="20">
        <v>0</v>
      </c>
      <c r="C4" s="20">
        <v>20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20</v>
      </c>
      <c r="K4" s="27">
        <v>0</v>
      </c>
      <c r="L4" s="28">
        <v>20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20</v>
      </c>
      <c r="T4" s="28">
        <f>B4-K4</f>
        <v>0</v>
      </c>
      <c r="U4" s="28">
        <f t="shared" ref="U4:U26" si="0">C4-L4</f>
        <v>0</v>
      </c>
      <c r="V4" s="28">
        <f t="shared" ref="V4:V26" si="1">D4-M4</f>
        <v>0</v>
      </c>
      <c r="W4" s="28">
        <f t="shared" ref="W4:W26" si="2">E4-N4</f>
        <v>0</v>
      </c>
      <c r="X4" s="28">
        <f t="shared" ref="X4:X26" si="3">F4-O4</f>
        <v>0</v>
      </c>
      <c r="Y4" s="28">
        <f t="shared" ref="Y4:Y26" si="4">G4-P4</f>
        <v>0</v>
      </c>
      <c r="Z4" s="28">
        <f t="shared" ref="Z4:Z26" si="5">H4-Q4</f>
        <v>0</v>
      </c>
      <c r="AA4" s="28">
        <f t="shared" ref="AA4:AA26" si="6">I4-R4</f>
        <v>0</v>
      </c>
      <c r="AB4" s="20">
        <f t="shared" ref="AB4:AB26" si="7">J4-S4</f>
        <v>0</v>
      </c>
      <c r="AC4" s="17" t="str">
        <f>IF(AND(T4=0,AB4=0),"Ok","Issue")</f>
        <v>Ok</v>
      </c>
    </row>
    <row r="5" spans="1:29" x14ac:dyDescent="0.3">
      <c r="A5" s="17" t="s">
        <v>84</v>
      </c>
      <c r="B5" s="20">
        <v>0</v>
      </c>
      <c r="C5" s="20">
        <v>50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50</v>
      </c>
      <c r="K5" s="27">
        <v>0</v>
      </c>
      <c r="L5" s="20">
        <v>50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50</v>
      </c>
      <c r="T5" s="20">
        <f t="shared" ref="T5:T26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26" si="9">IF(AND(T5=0,AB5=0),"Ok","Issue")</f>
        <v>Ok</v>
      </c>
    </row>
    <row r="6" spans="1:29" x14ac:dyDescent="0.3">
      <c r="A6" s="17" t="s">
        <v>85</v>
      </c>
      <c r="B6" s="20">
        <v>0</v>
      </c>
      <c r="C6" s="20">
        <v>12600</v>
      </c>
      <c r="D6" s="20">
        <v>0</v>
      </c>
      <c r="E6" s="20">
        <v>17379</v>
      </c>
      <c r="F6" s="20">
        <v>0</v>
      </c>
      <c r="G6" s="20">
        <v>0</v>
      </c>
      <c r="H6" s="20">
        <v>0</v>
      </c>
      <c r="I6" s="20">
        <v>0</v>
      </c>
      <c r="J6" s="26">
        <v>-4779</v>
      </c>
      <c r="K6" s="27">
        <v>0</v>
      </c>
      <c r="L6" s="20">
        <v>12600</v>
      </c>
      <c r="M6" s="20">
        <v>0</v>
      </c>
      <c r="N6" s="20">
        <v>17379</v>
      </c>
      <c r="O6" s="20">
        <v>0</v>
      </c>
      <c r="P6" s="20">
        <v>0</v>
      </c>
      <c r="Q6" s="20">
        <v>0</v>
      </c>
      <c r="R6" s="20">
        <v>0</v>
      </c>
      <c r="S6" s="26">
        <v>-4779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86</v>
      </c>
      <c r="B7" s="20">
        <v>0</v>
      </c>
      <c r="C7" s="20">
        <v>300</v>
      </c>
      <c r="D7" s="20">
        <v>0</v>
      </c>
      <c r="E7" s="20">
        <v>104</v>
      </c>
      <c r="F7" s="20">
        <v>0</v>
      </c>
      <c r="G7" s="20">
        <v>0</v>
      </c>
      <c r="H7" s="20">
        <v>0</v>
      </c>
      <c r="I7" s="20">
        <v>0</v>
      </c>
      <c r="J7" s="26">
        <v>196</v>
      </c>
      <c r="K7" s="27">
        <v>0</v>
      </c>
      <c r="L7" s="20">
        <v>300</v>
      </c>
      <c r="M7" s="20">
        <v>0</v>
      </c>
      <c r="N7" s="20">
        <v>104</v>
      </c>
      <c r="O7" s="20">
        <v>0</v>
      </c>
      <c r="P7" s="20">
        <v>0</v>
      </c>
      <c r="Q7" s="20">
        <v>0</v>
      </c>
      <c r="R7" s="20">
        <v>0</v>
      </c>
      <c r="S7" s="26">
        <v>196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87</v>
      </c>
      <c r="B8" s="20">
        <v>0</v>
      </c>
      <c r="C8" s="20">
        <v>10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10</v>
      </c>
      <c r="K8" s="27">
        <v>0</v>
      </c>
      <c r="L8" s="20">
        <v>10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10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88</v>
      </c>
      <c r="B9" s="20">
        <v>0</v>
      </c>
      <c r="C9" s="20">
        <v>10</v>
      </c>
      <c r="D9" s="20">
        <v>0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6">
        <v>5</v>
      </c>
      <c r="K9" s="27">
        <v>0</v>
      </c>
      <c r="L9" s="20">
        <v>10</v>
      </c>
      <c r="M9" s="20">
        <v>0</v>
      </c>
      <c r="N9" s="20">
        <v>5</v>
      </c>
      <c r="O9" s="20">
        <v>0</v>
      </c>
      <c r="P9" s="20">
        <v>0</v>
      </c>
      <c r="Q9" s="20">
        <v>0</v>
      </c>
      <c r="R9" s="20">
        <v>0</v>
      </c>
      <c r="S9" s="26">
        <v>5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89</v>
      </c>
      <c r="B10" s="20">
        <v>0</v>
      </c>
      <c r="C10" s="20">
        <v>24</v>
      </c>
      <c r="D10" s="20">
        <v>0</v>
      </c>
      <c r="E10" s="20">
        <v>350</v>
      </c>
      <c r="F10" s="20">
        <v>0</v>
      </c>
      <c r="G10" s="20">
        <v>0</v>
      </c>
      <c r="H10" s="20">
        <v>0</v>
      </c>
      <c r="I10" s="20">
        <v>0</v>
      </c>
      <c r="J10" s="26">
        <v>-326</v>
      </c>
      <c r="K10" s="27">
        <v>0</v>
      </c>
      <c r="L10" s="20">
        <v>24</v>
      </c>
      <c r="M10" s="20">
        <v>0</v>
      </c>
      <c r="N10" s="20">
        <v>350</v>
      </c>
      <c r="O10" s="20">
        <v>0</v>
      </c>
      <c r="P10" s="20">
        <v>0</v>
      </c>
      <c r="Q10" s="20">
        <v>0</v>
      </c>
      <c r="R10" s="20">
        <v>0</v>
      </c>
      <c r="S10" s="26">
        <v>-326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90</v>
      </c>
      <c r="B11" s="20">
        <v>0</v>
      </c>
      <c r="C11" s="20">
        <v>100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100</v>
      </c>
      <c r="K11" s="27">
        <v>0</v>
      </c>
      <c r="L11" s="20">
        <v>100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100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91</v>
      </c>
      <c r="B12" s="20">
        <v>0</v>
      </c>
      <c r="C12" s="20">
        <v>56</v>
      </c>
      <c r="D12" s="20">
        <v>0</v>
      </c>
      <c r="E12" s="20">
        <v>7</v>
      </c>
      <c r="F12" s="20">
        <v>0</v>
      </c>
      <c r="G12" s="20">
        <v>0</v>
      </c>
      <c r="H12" s="20">
        <v>0</v>
      </c>
      <c r="I12" s="20">
        <v>0</v>
      </c>
      <c r="J12" s="26">
        <v>49</v>
      </c>
      <c r="K12" s="27">
        <v>0</v>
      </c>
      <c r="L12" s="20">
        <v>56</v>
      </c>
      <c r="M12" s="20">
        <v>0</v>
      </c>
      <c r="N12" s="20">
        <v>7</v>
      </c>
      <c r="O12" s="20">
        <v>0</v>
      </c>
      <c r="P12" s="20">
        <v>0</v>
      </c>
      <c r="Q12" s="20">
        <v>0</v>
      </c>
      <c r="R12" s="20">
        <v>0</v>
      </c>
      <c r="S12" s="26">
        <v>49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92</v>
      </c>
      <c r="B13" s="20">
        <v>0</v>
      </c>
      <c r="C13" s="20">
        <v>100</v>
      </c>
      <c r="D13" s="20">
        <v>0</v>
      </c>
      <c r="E13" s="20">
        <v>100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8"/>
        <v>0</v>
      </c>
      <c r="U13" s="20">
        <f t="shared" si="0"/>
        <v>100</v>
      </c>
      <c r="V13" s="20">
        <f t="shared" si="1"/>
        <v>0</v>
      </c>
      <c r="W13" s="20">
        <f t="shared" si="2"/>
        <v>100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93</v>
      </c>
      <c r="B14" s="20">
        <v>0</v>
      </c>
      <c r="C14" s="20">
        <v>150</v>
      </c>
      <c r="D14" s="20">
        <v>0</v>
      </c>
      <c r="E14" s="20">
        <v>1712</v>
      </c>
      <c r="F14" s="20">
        <v>0</v>
      </c>
      <c r="G14" s="20">
        <v>0</v>
      </c>
      <c r="H14" s="20">
        <v>0</v>
      </c>
      <c r="I14" s="20">
        <v>0</v>
      </c>
      <c r="J14" s="26">
        <v>-1562</v>
      </c>
      <c r="K14" s="27">
        <v>0</v>
      </c>
      <c r="L14" s="20">
        <v>150</v>
      </c>
      <c r="M14" s="20">
        <v>0</v>
      </c>
      <c r="N14" s="20">
        <v>1712</v>
      </c>
      <c r="O14" s="20">
        <v>0</v>
      </c>
      <c r="P14" s="20">
        <v>0</v>
      </c>
      <c r="Q14" s="20">
        <v>0</v>
      </c>
      <c r="R14" s="20">
        <v>0</v>
      </c>
      <c r="S14" s="26">
        <v>-1562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94</v>
      </c>
      <c r="B15" s="20">
        <v>0</v>
      </c>
      <c r="C15" s="20">
        <v>40</v>
      </c>
      <c r="D15" s="20">
        <v>0</v>
      </c>
      <c r="E15" s="20">
        <v>10</v>
      </c>
      <c r="F15" s="20">
        <v>0</v>
      </c>
      <c r="G15" s="20">
        <v>0</v>
      </c>
      <c r="H15" s="20">
        <v>0</v>
      </c>
      <c r="I15" s="20">
        <v>0</v>
      </c>
      <c r="J15" s="26">
        <v>30</v>
      </c>
      <c r="K15" s="27">
        <v>0</v>
      </c>
      <c r="L15" s="20">
        <v>40</v>
      </c>
      <c r="M15" s="20">
        <v>0</v>
      </c>
      <c r="N15" s="20">
        <v>10</v>
      </c>
      <c r="O15" s="20">
        <v>0</v>
      </c>
      <c r="P15" s="20">
        <v>0</v>
      </c>
      <c r="Q15" s="20">
        <v>0</v>
      </c>
      <c r="R15" s="20">
        <v>0</v>
      </c>
      <c r="S15" s="26">
        <v>30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95</v>
      </c>
      <c r="B16" s="20">
        <v>0</v>
      </c>
      <c r="C16" s="20">
        <v>30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30</v>
      </c>
      <c r="K16" s="27">
        <v>0</v>
      </c>
      <c r="L16" s="20">
        <v>30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30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96</v>
      </c>
      <c r="B17" s="20">
        <v>0</v>
      </c>
      <c r="C17" s="20">
        <v>60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60</v>
      </c>
      <c r="K17" s="27">
        <v>0</v>
      </c>
      <c r="L17" s="20">
        <v>60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60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97</v>
      </c>
      <c r="B18" s="20">
        <v>0</v>
      </c>
      <c r="C18" s="20">
        <v>30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30</v>
      </c>
      <c r="K18" s="27">
        <v>0</v>
      </c>
      <c r="L18" s="20">
        <v>30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30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98</v>
      </c>
      <c r="B19" s="20">
        <v>1</v>
      </c>
      <c r="C19" s="20">
        <v>10</v>
      </c>
      <c r="D19" s="20">
        <v>0</v>
      </c>
      <c r="E19" s="20">
        <v>1</v>
      </c>
      <c r="F19" s="20">
        <v>0</v>
      </c>
      <c r="G19" s="20">
        <v>0</v>
      </c>
      <c r="H19" s="20">
        <v>0</v>
      </c>
      <c r="I19" s="20">
        <v>0</v>
      </c>
      <c r="J19" s="26">
        <v>10</v>
      </c>
      <c r="K19" s="27">
        <v>1</v>
      </c>
      <c r="L19" s="20">
        <v>10</v>
      </c>
      <c r="M19" s="20">
        <v>0</v>
      </c>
      <c r="N19" s="20">
        <v>1</v>
      </c>
      <c r="O19" s="20">
        <v>0</v>
      </c>
      <c r="P19" s="20">
        <v>0</v>
      </c>
      <c r="Q19" s="20">
        <v>0</v>
      </c>
      <c r="R19" s="20">
        <v>0</v>
      </c>
      <c r="S19" s="26">
        <v>10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99</v>
      </c>
      <c r="B20" s="20">
        <v>0</v>
      </c>
      <c r="C20" s="20">
        <v>604</v>
      </c>
      <c r="D20" s="20">
        <v>0</v>
      </c>
      <c r="E20" s="20">
        <v>1415</v>
      </c>
      <c r="F20" s="20">
        <v>0</v>
      </c>
      <c r="G20" s="20">
        <v>0</v>
      </c>
      <c r="H20" s="20">
        <v>0</v>
      </c>
      <c r="I20" s="20">
        <v>0</v>
      </c>
      <c r="J20" s="26">
        <v>-811</v>
      </c>
      <c r="K20" s="27">
        <v>0</v>
      </c>
      <c r="L20" s="20">
        <v>604</v>
      </c>
      <c r="M20" s="20">
        <v>0</v>
      </c>
      <c r="N20" s="20">
        <v>1415</v>
      </c>
      <c r="O20" s="20">
        <v>0</v>
      </c>
      <c r="P20" s="20">
        <v>0</v>
      </c>
      <c r="Q20" s="20">
        <v>0</v>
      </c>
      <c r="R20" s="20">
        <v>0</v>
      </c>
      <c r="S20" s="26">
        <v>-811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100</v>
      </c>
      <c r="B21" s="20">
        <v>0</v>
      </c>
      <c r="C21" s="20">
        <v>18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18</v>
      </c>
      <c r="K21" s="27">
        <v>0</v>
      </c>
      <c r="L21" s="20">
        <v>18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18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101</v>
      </c>
      <c r="B22" s="20">
        <v>0</v>
      </c>
      <c r="C22" s="20">
        <v>100</v>
      </c>
      <c r="D22" s="20">
        <v>0</v>
      </c>
      <c r="E22" s="20">
        <v>45</v>
      </c>
      <c r="F22" s="20">
        <v>0</v>
      </c>
      <c r="G22" s="20">
        <v>0</v>
      </c>
      <c r="H22" s="20">
        <v>0</v>
      </c>
      <c r="I22" s="20">
        <v>0</v>
      </c>
      <c r="J22" s="26">
        <v>55</v>
      </c>
      <c r="K22" s="27">
        <v>0</v>
      </c>
      <c r="L22" s="20">
        <v>100</v>
      </c>
      <c r="M22" s="20">
        <v>0</v>
      </c>
      <c r="N22" s="20">
        <v>45</v>
      </c>
      <c r="O22" s="20">
        <v>0</v>
      </c>
      <c r="P22" s="20">
        <v>0</v>
      </c>
      <c r="Q22" s="20">
        <v>0</v>
      </c>
      <c r="R22" s="20">
        <v>0</v>
      </c>
      <c r="S22" s="26">
        <v>55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102</v>
      </c>
      <c r="B23" s="20">
        <v>0</v>
      </c>
      <c r="C23" s="20">
        <v>1325</v>
      </c>
      <c r="D23" s="20">
        <v>0</v>
      </c>
      <c r="E23" s="20">
        <v>971</v>
      </c>
      <c r="F23" s="20">
        <v>0</v>
      </c>
      <c r="G23" s="20">
        <v>0</v>
      </c>
      <c r="H23" s="20">
        <v>0</v>
      </c>
      <c r="I23" s="20">
        <v>0</v>
      </c>
      <c r="J23" s="26">
        <v>354</v>
      </c>
      <c r="K23" s="27">
        <v>0</v>
      </c>
      <c r="L23" s="20">
        <v>1325</v>
      </c>
      <c r="M23" s="20">
        <v>0</v>
      </c>
      <c r="N23" s="20">
        <v>971</v>
      </c>
      <c r="O23" s="20">
        <v>0</v>
      </c>
      <c r="P23" s="20">
        <v>0</v>
      </c>
      <c r="Q23" s="20">
        <v>0</v>
      </c>
      <c r="R23" s="20">
        <v>0</v>
      </c>
      <c r="S23" s="26">
        <v>354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103</v>
      </c>
      <c r="B24" s="20">
        <v>0</v>
      </c>
      <c r="C24" s="20">
        <v>5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5</v>
      </c>
      <c r="K24" s="27">
        <v>0</v>
      </c>
      <c r="L24" s="20">
        <v>5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5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104</v>
      </c>
      <c r="B25" s="20">
        <v>0</v>
      </c>
      <c r="C25" s="20">
        <v>5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5</v>
      </c>
      <c r="K25" s="27">
        <v>0</v>
      </c>
      <c r="L25" s="20">
        <v>5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5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ht="15" thickBot="1" x14ac:dyDescent="0.35">
      <c r="A26" s="17" t="s">
        <v>105</v>
      </c>
      <c r="B26" s="20">
        <v>0</v>
      </c>
      <c r="C26" s="20">
        <v>30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30</v>
      </c>
      <c r="K26" s="27">
        <v>0</v>
      </c>
      <c r="L26" s="20">
        <v>30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30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s="37" customFormat="1" ht="16.2" thickBot="1" x14ac:dyDescent="0.35">
      <c r="A27" s="32" t="s">
        <v>19</v>
      </c>
      <c r="B27" s="33">
        <f>SUM(B4:B26)</f>
        <v>1</v>
      </c>
      <c r="C27" s="33">
        <f>SUM(C4:C26)</f>
        <v>15677</v>
      </c>
      <c r="D27" s="33">
        <f>SUM(D4:D26)</f>
        <v>0</v>
      </c>
      <c r="E27" s="33">
        <f>SUM(E4:E26)</f>
        <v>22099</v>
      </c>
      <c r="F27" s="33">
        <f>SUM(F4:F26)</f>
        <v>0</v>
      </c>
      <c r="G27" s="33">
        <f>SUM(G4:G26)</f>
        <v>0</v>
      </c>
      <c r="H27" s="33">
        <f>SUM(H4:H26)</f>
        <v>0</v>
      </c>
      <c r="I27" s="33">
        <f>SUM(I4:I26)</f>
        <v>0</v>
      </c>
      <c r="J27" s="34">
        <f>SUM(J4:J26)</f>
        <v>-6421</v>
      </c>
      <c r="K27" s="35">
        <f>SUM(K4:K26)</f>
        <v>1</v>
      </c>
      <c r="L27" s="33">
        <f>SUM(L4:L26)</f>
        <v>15577</v>
      </c>
      <c r="M27" s="33">
        <f>SUM(M4:M26)</f>
        <v>0</v>
      </c>
      <c r="N27" s="33">
        <f>SUM(N4:N26)</f>
        <v>21999</v>
      </c>
      <c r="O27" s="33">
        <f>SUM(O4:O26)</f>
        <v>0</v>
      </c>
      <c r="P27" s="33">
        <f>SUM(P4:P26)</f>
        <v>0</v>
      </c>
      <c r="Q27" s="33">
        <f>SUM(Q4:Q26)</f>
        <v>0</v>
      </c>
      <c r="R27" s="33">
        <f>SUM(R4:R26)</f>
        <v>0</v>
      </c>
      <c r="S27" s="34">
        <f>SUM(S4:S26)</f>
        <v>-6421</v>
      </c>
      <c r="T27" s="33">
        <f>SUM(T4:T26)</f>
        <v>0</v>
      </c>
      <c r="U27" s="33">
        <f>SUM(U4:U26)</f>
        <v>100</v>
      </c>
      <c r="V27" s="33">
        <f>SUM(V4:V26)</f>
        <v>0</v>
      </c>
      <c r="W27" s="33">
        <f>SUM(W4:W26)</f>
        <v>100</v>
      </c>
      <c r="X27" s="33">
        <f>SUM(X4:X26)</f>
        <v>0</v>
      </c>
      <c r="Y27" s="33">
        <f>SUM(Y4:Y26)</f>
        <v>0</v>
      </c>
      <c r="Z27" s="33">
        <f>SUM(Z4:Z26)</f>
        <v>0</v>
      </c>
      <c r="AA27" s="33">
        <f>SUM(AA4:AA26)</f>
        <v>0</v>
      </c>
      <c r="AB27" s="34">
        <f>SUM(AB4:AB26)</f>
        <v>0</v>
      </c>
      <c r="AC27" s="36"/>
    </row>
  </sheetData>
  <mergeCells count="3">
    <mergeCell ref="B1:J1"/>
    <mergeCell ref="K1:S1"/>
    <mergeCell ref="T1:AB1"/>
  </mergeCells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27:A1048576 A1:A3">
    <cfRule type="duplicateValues" dxfId="2" priority="32"/>
  </conditionalFormatting>
  <conditionalFormatting sqref="A16">
    <cfRule type="duplicateValues" dxfId="1" priority="35"/>
  </conditionalFormatting>
  <conditionalFormatting sqref="A17:A26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2021-01-29T07:51:35Z</dcterms:modified>
</cp:coreProperties>
</file>