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001Reco\01 JAN 2021\3479217-Gopi Store\"/>
    </mc:Choice>
  </mc:AlternateContent>
  <xr:revisionPtr revIDLastSave="0" documentId="13_ncr:1_{CFF9684D-FF9F-4A6E-A172-C4039230DFD6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working'!$A$1:$G$13</definedName>
    <definedName name="_xlnm._FilterDatabase" localSheetId="5" hidden="1">Reco!$A$3:$AC$16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7" r:id="rId9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F3" i="5"/>
  <c r="F4" i="5"/>
  <c r="F5" i="5"/>
  <c r="F6" i="5"/>
  <c r="F7" i="5"/>
  <c r="F8" i="5"/>
  <c r="F9" i="5"/>
  <c r="F10" i="5"/>
  <c r="F11" i="5"/>
  <c r="F12" i="5"/>
  <c r="F13" i="5"/>
  <c r="F2" i="5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X5" i="4" l="1"/>
  <c r="V6" i="4"/>
  <c r="Z8" i="4"/>
  <c r="AA11" i="4"/>
  <c r="U14" i="4"/>
  <c r="Y6" i="4"/>
  <c r="U8" i="4"/>
  <c r="W11" i="4"/>
  <c r="AA13" i="4"/>
  <c r="W15" i="4"/>
  <c r="AA10" i="4"/>
  <c r="Y11" i="4"/>
  <c r="AA14" i="4"/>
  <c r="X10" i="4"/>
  <c r="V11" i="4"/>
  <c r="X14" i="4"/>
  <c r="AA6" i="4"/>
  <c r="W8" i="4"/>
  <c r="Z5" i="4"/>
  <c r="V4" i="4"/>
  <c r="T5" i="4"/>
  <c r="AB5" i="4"/>
  <c r="X7" i="4"/>
  <c r="T9" i="4"/>
  <c r="AB9" i="4"/>
  <c r="V12" i="4"/>
  <c r="T13" i="4"/>
  <c r="AB13" i="4"/>
  <c r="Z14" i="4"/>
  <c r="X4" i="4"/>
  <c r="V5" i="4"/>
  <c r="Z7" i="4"/>
  <c r="X8" i="4"/>
  <c r="AA4" i="4"/>
  <c r="Y5" i="4"/>
  <c r="AA8" i="4"/>
  <c r="V10" i="4"/>
  <c r="T11" i="4"/>
  <c r="Z12" i="4"/>
  <c r="T15" i="4"/>
  <c r="AB15" i="4"/>
  <c r="X6" i="4"/>
  <c r="Z9" i="4"/>
  <c r="AA12" i="4"/>
  <c r="Y13" i="4"/>
  <c r="W14" i="4"/>
  <c r="U15" i="4"/>
  <c r="Z13" i="4"/>
  <c r="AA7" i="4"/>
  <c r="W9" i="4"/>
  <c r="T10" i="4"/>
  <c r="AB10" i="4"/>
  <c r="Z11" i="4"/>
  <c r="X12" i="4"/>
  <c r="W6" i="4"/>
  <c r="T7" i="4"/>
  <c r="AB7" i="4"/>
  <c r="Y8" i="4"/>
  <c r="V9" i="4"/>
  <c r="V14" i="4"/>
  <c r="AA15" i="4"/>
  <c r="Z15" i="4"/>
  <c r="AA5" i="4"/>
  <c r="U5" i="4"/>
  <c r="Z6" i="4"/>
  <c r="W7" i="4"/>
  <c r="T8" i="4"/>
  <c r="AB8" i="4"/>
  <c r="U10" i="4"/>
  <c r="W12" i="4"/>
  <c r="U13" i="4"/>
  <c r="W5" i="4"/>
  <c r="Y7" i="4"/>
  <c r="V8" i="4"/>
  <c r="AA9" i="4"/>
  <c r="W10" i="4"/>
  <c r="AB11" i="4"/>
  <c r="W13" i="4"/>
  <c r="X15" i="4"/>
  <c r="U9" i="4"/>
  <c r="X11" i="4"/>
  <c r="Y12" i="4"/>
  <c r="T14" i="4"/>
  <c r="AB14" i="4"/>
  <c r="V15" i="4"/>
  <c r="U7" i="4"/>
  <c r="X9" i="4"/>
  <c r="Y10" i="4"/>
  <c r="T12" i="4"/>
  <c r="AB12" i="4"/>
  <c r="V13" i="4"/>
  <c r="Y15" i="4"/>
  <c r="Y4" i="4"/>
  <c r="T6" i="4"/>
  <c r="AB6" i="4"/>
  <c r="V7" i="4"/>
  <c r="Y9" i="4"/>
  <c r="Z10" i="4"/>
  <c r="U12" i="4"/>
  <c r="Z4" i="4"/>
  <c r="U6" i="4"/>
  <c r="U11" i="4"/>
  <c r="X13" i="4"/>
  <c r="Y14" i="4"/>
  <c r="B2" i="6"/>
  <c r="AC9" i="4" l="1"/>
  <c r="AC5" i="4"/>
  <c r="AC11" i="4"/>
  <c r="AC13" i="4"/>
  <c r="AC15" i="4"/>
  <c r="AC10" i="4"/>
  <c r="AC7" i="4"/>
  <c r="AC6" i="4"/>
  <c r="AC14" i="4"/>
  <c r="AC8" i="4"/>
  <c r="AC12" i="4"/>
  <c r="F3" i="2"/>
  <c r="U4" i="4" s="1"/>
  <c r="M3" i="2" l="1"/>
  <c r="AB4" i="4" s="1"/>
  <c r="H3" i="2"/>
  <c r="W4" i="4" s="1"/>
  <c r="E3" i="2"/>
  <c r="T4" i="4" s="1"/>
  <c r="Q11" i="5"/>
  <c r="AC4" i="4" l="1"/>
  <c r="B1" i="6"/>
  <c r="E16" i="4" l="1"/>
  <c r="M16" i="4"/>
  <c r="I16" i="4"/>
  <c r="H16" i="4"/>
  <c r="P16" i="4"/>
  <c r="J16" i="4"/>
  <c r="R16" i="4"/>
  <c r="Q16" i="4"/>
  <c r="D16" i="4"/>
  <c r="L16" i="4"/>
  <c r="F16" i="4"/>
  <c r="N16" i="4"/>
  <c r="G16" i="4"/>
  <c r="C16" i="4"/>
  <c r="S16" i="4"/>
  <c r="O16" i="4"/>
  <c r="B16" i="4"/>
  <c r="M15" i="2" l="1"/>
  <c r="L15" i="2"/>
  <c r="K15" i="2"/>
  <c r="J15" i="2"/>
  <c r="I15" i="2"/>
  <c r="H15" i="2"/>
  <c r="G15" i="2"/>
  <c r="F15" i="2"/>
  <c r="E15" i="2"/>
  <c r="K16" i="4" l="1"/>
  <c r="X16" i="4" l="1"/>
  <c r="W16" i="4"/>
  <c r="T16" i="4" l="1"/>
  <c r="AA16" i="4"/>
  <c r="V16" i="4"/>
  <c r="Z16" i="4"/>
  <c r="AB16" i="4"/>
  <c r="U16" i="4"/>
  <c r="Y16" i="4"/>
</calcChain>
</file>

<file path=xl/sharedStrings.xml><?xml version="1.0" encoding="utf-8"?>
<sst xmlns="http://schemas.openxmlformats.org/spreadsheetml/2006/main" count="209" uniqueCount="82">
  <si>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</si>
  <si>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</si>
  <si>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</si>
  <si>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</si>
  <si>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</si>
  <si>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</si>
  <si>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</si>
  <si>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</si>
  <si>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</si>
  <si>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</si>
  <si>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</si>
  <si>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</si>
  <si>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</si>
  <si>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</si>
  <si>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</si>
  <si>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</si>
  <si>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</si>
  <si>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</si>
  <si>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</si>
  <si>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</si>
  <si>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Stock Summary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</si>
  <si>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</si>
  <si>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</si>
  <si>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</si>
  <si>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</si>
  <si>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</si>
  <si>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</si>
  <si>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</si>
  <si>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</si>
  <si>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</si>
  <si>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</si>
  <si>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Row Labels</t>
  </si>
  <si>
    <t>Sum of Opening Balance</t>
  </si>
  <si>
    <t>Sum of Inwards</t>
  </si>
  <si>
    <t>Sum of Outwards</t>
  </si>
  <si>
    <t>Sum of Closing Balance</t>
  </si>
  <si>
    <t>Company Name:-BAYER</t>
  </si>
  <si>
    <t>ALANTO (T) SC240 50X100ML BOT IN</t>
  </si>
  <si>
    <t>DISTRIBUTOR PRODUCTWISE</t>
  </si>
  <si>
    <t>PRODUCT</t>
  </si>
  <si>
    <t>OUTPUT IN : PIC,DETAILS AS : Column,CONSIDER : Voucher Date,INCLUDE VALIDATION : False</t>
  </si>
  <si>
    <t>Zylem Report -01-Apr-2020 TO 31-Dec-2020</t>
  </si>
  <si>
    <t>Dealer Report -01-Apr-2020 TO 31-Dec-2020</t>
  </si>
  <si>
    <t>M/S GOPI STORES</t>
  </si>
  <si>
    <t>N.S.Road</t>
  </si>
  <si>
    <t>Dhubri</t>
  </si>
  <si>
    <t>Assam</t>
  </si>
  <si>
    <t>BAYER CROP SCIENCE LTD</t>
  </si>
  <si>
    <t>1-Apr-2020 to 31-Dec-2020</t>
  </si>
  <si>
    <t/>
  </si>
  <si>
    <t>M/S GOPI STORES - (from 1-Apr-2019) - (from 1-Apr-2020)</t>
  </si>
  <si>
    <t>Alanto 100ml*50(18%)</t>
  </si>
  <si>
    <t>Antracol 100gm*50(18%)</t>
  </si>
  <si>
    <t>Antracol 250gm*40(18%)</t>
  </si>
  <si>
    <t>Decis100  50ml*100(18%)</t>
  </si>
  <si>
    <t>Desis Ec 24 100ml*50(18%)</t>
  </si>
  <si>
    <t>Fame 10ml*200 (18%)</t>
  </si>
  <si>
    <t>Nativo 10gm*200(18%)</t>
  </si>
  <si>
    <t>NATIVO 50GM *100 (18%)</t>
  </si>
  <si>
    <t>REGENT 1KG*20(18%)</t>
  </si>
  <si>
    <t>REGENT ULTRA 1KG*20(18%)</t>
  </si>
  <si>
    <t>Solomon 100ml*50(18%)</t>
  </si>
  <si>
    <t>Sunrise 50gr*100(18%)</t>
  </si>
  <si>
    <t>ANTRACOL (T) WP70 40X250GR BAG IN</t>
  </si>
  <si>
    <t>ANTRACOL (T) WP70 50X100GR BAG IN</t>
  </si>
  <si>
    <t>DECIS EC101-2 50X100ML BOX IN</t>
  </si>
  <si>
    <t>DECIS EC 28 50X100ML BOT IN</t>
  </si>
  <si>
    <t>FAME (T) SC480 20X100ML BOT IN</t>
  </si>
  <si>
    <t>NATIVO WG75 20X(10X10GR) BAG IN</t>
  </si>
  <si>
    <t>NATIVO WG75 100X50GR BAG IN</t>
  </si>
  <si>
    <t>REGENT (T) SC50 10X1L BOT IN</t>
  </si>
  <si>
    <t>REGENT ULTRA GR0 6 20X1KG BAG IN</t>
  </si>
  <si>
    <t>SOLOMON OD300 50X100ML BOT IN</t>
  </si>
  <si>
    <t>SUNRICE WG15 100X50GR BOT IN</t>
  </si>
  <si>
    <t>Stock and Sales FOR THE PERIOD 01-Apr-2020 TO 31-Dec-2020</t>
  </si>
  <si>
    <t>DISTRIBUTOR:Gopi Store,</t>
  </si>
  <si>
    <t>SAPCODE</t>
  </si>
  <si>
    <t>Gopi Store</t>
  </si>
  <si>
    <t>GRANDTOTAL</t>
  </si>
  <si>
    <t>ITEMALIAS</t>
  </si>
  <si>
    <t>REGENT GR0 3 20X1KG BAG IN</t>
  </si>
  <si>
    <t>Generated on 4/23/2021 9:30:58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</si>
</sst>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##.00"/>
    <numFmt numFmtId="165" formatCode="&quot;&quot;0&quot; pouch&quot;"/>
    <numFmt numFmtId="166" formatCode="&quot;&quot;0"/>
    <numFmt numFmtId="167" formatCode="&quot;&quot;0&quot; pc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7" fillId="0" borderId="0" applyNumberFormat="0" applyFill="0" applyBorder="0" applyAlignment="0" applyProtection="0"/>
    <xf numFmtId="0" fontId="18" fillId="0" borderId="28" applyNumberFormat="0" applyFill="0" applyAlignment="0" applyProtection="0"/>
    <xf numFmtId="0" fontId="19" fillId="0" borderId="29" applyNumberFormat="0" applyFill="0" applyAlignment="0" applyProtection="0"/>
    <xf numFmtId="0" fontId="20" fillId="0" borderId="30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0" borderId="31" applyNumberFormat="0" applyAlignment="0" applyProtection="0"/>
    <xf numFmtId="0" fontId="25" fillId="11" borderId="32" applyNumberFormat="0" applyAlignment="0" applyProtection="0"/>
    <xf numFmtId="0" fontId="26" fillId="11" borderId="31" applyNumberFormat="0" applyAlignment="0" applyProtection="0"/>
    <xf numFmtId="0" fontId="27" fillId="0" borderId="33" applyNumberFormat="0" applyFill="0" applyAlignment="0" applyProtection="0"/>
    <xf numFmtId="0" fontId="28" fillId="12" borderId="34" applyNumberFormat="0" applyAlignment="0" applyProtection="0"/>
    <xf numFmtId="0" fontId="29" fillId="0" borderId="0" applyNumberFormat="0" applyFill="0" applyBorder="0" applyAlignment="0" applyProtection="0"/>
    <xf numFmtId="0" fontId="16" fillId="13" borderId="35" applyNumberFormat="0" applyFont="0" applyAlignment="0" applyProtection="0"/>
    <xf numFmtId="0" fontId="30" fillId="0" borderId="0" applyNumberFormat="0" applyFill="0" applyBorder="0" applyAlignment="0" applyProtection="0"/>
    <xf numFmtId="0" fontId="1" fillId="0" borderId="36" applyNumberFormat="0" applyFill="0" applyAlignment="0" applyProtection="0"/>
    <xf numFmtId="0" fontId="3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3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3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3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31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31" fillId="34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</cellStyleXfs>
  <cellXfs count="8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7" fillId="0" borderId="0" xfId="0" applyFont="1" applyAlignment="1">
      <alignment vertical="top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0" xfId="0" applyNumberFormat="1" applyFont="1" applyAlignment="1">
      <alignment horizontal="left" vertical="top" indent="2"/>
    </xf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8" fillId="0" borderId="26" xfId="0" applyNumberFormat="1" applyFont="1" applyBorder="1" applyAlignment="1">
      <alignment horizontal="left" vertical="top" indent="2"/>
    </xf>
    <xf numFmtId="49" fontId="10" fillId="0" borderId="26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49" fontId="8" fillId="0" borderId="27" xfId="0" applyNumberFormat="1" applyFont="1" applyBorder="1" applyAlignment="1">
      <alignment horizontal="left" vertical="top" indent="2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67" fontId="10" fillId="0" borderId="25" xfId="0" applyNumberFormat="1" applyFont="1" applyBorder="1" applyAlignment="1">
      <alignment horizontal="right" vertical="top"/>
    </xf>
    <xf numFmtId="166" fontId="10" fillId="0" borderId="25" xfId="0" applyNumberFormat="1" applyFont="1" applyBorder="1" applyAlignment="1">
      <alignment horizontal="right" vertical="top"/>
    </xf>
    <xf numFmtId="167" fontId="10" fillId="0" borderId="24" xfId="0" applyNumberFormat="1" applyFont="1" applyBorder="1" applyAlignment="1">
      <alignment horizontal="right" vertical="top"/>
    </xf>
    <xf numFmtId="167" fontId="8" fillId="0" borderId="27" xfId="0" applyNumberFormat="1" applyFont="1" applyBorder="1" applyAlignment="1">
      <alignment horizontal="right" vertical="top"/>
    </xf>
    <xf numFmtId="49" fontId="7" fillId="0" borderId="0" xfId="0" applyNumberFormat="1" applyFont="1" applyAlignment="1">
      <alignment vertical="top"/>
    </xf>
    <xf numFmtId="49" fontId="9" fillId="0" borderId="23" xfId="0" applyNumberFormat="1" applyFont="1" applyBorder="1" applyAlignment="1">
      <alignment horizontal="center" vertical="top" wrapText="1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49" fontId="6" fillId="0" borderId="0" xfId="0" applyNumberFormat="1" applyFont="1" applyAlignment="1">
      <alignment vertical="top"/>
    </xf>
    <xf numFmtId="49" fontId="7" fillId="0" borderId="22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vertical="top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2" fontId="15" fillId="6" borderId="11" xfId="0" applyNumberFormat="1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>
        <row r="2">
          <cell r="E2">
            <v>4549656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23.467657870373" createdVersion="6" refreshedVersion="6" minRefreshableVersion="3" recordCount="12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containsInteger="1" minValue="21" maxValue="376"/>
    </cacheField>
    <cacheField name="Inwards" numFmtId="0">
      <sharedItems containsString="0" containsBlank="1" containsNumber="1" containsInteger="1" minValue="200" maxValue="7000"/>
    </cacheField>
    <cacheField name="Outwards" numFmtId="0">
      <sharedItems containsString="0" containsBlank="1" containsNumber="1" containsInteger="1" minValue="11" maxValue="6200"/>
    </cacheField>
    <cacheField name="Closing Balance" numFmtId="0">
      <sharedItems containsString="0" containsBlank="1" containsNumber="1" containsInteger="1" minValue="10" maxValue="1602"/>
    </cacheField>
    <cacheField name="Combi Name" numFmtId="165">
      <sharedItems/>
    </cacheField>
    <cacheField name="Master Name" numFmtId="164">
      <sharedItems count="113">
        <s v="ALANTO (T) SC240 50X100ML BOT IN"/>
        <s v="ANTRACOL (T) WP70 50X100GR BAG IN"/>
        <s v="ANTRACOL (T) WP70 40X250GR BAG IN"/>
        <s v="DECIS EC101-2 50X100ML BOX IN"/>
        <s v="DECIS EC 28 50X100ML BOT IN"/>
        <s v="FAME (T) SC480 20X100ML BOT IN"/>
        <s v="NATIVO WG75 20X(10X10GR) BAG IN"/>
        <s v="NATIVO WG75 100X50GR BAG IN"/>
        <s v="REGENT (T) SC50 10X1L BOT IN"/>
        <s v="REGENT ULTRA GR0 6 20X1KG BAG IN"/>
        <s v="SOLOMON OD300 50X100ML BOT IN"/>
        <s v="SUNRICE WG15 100X50GR BOT IN"/>
        <s v="ALIETTE WP80 10X1KG BAG IN" u="1"/>
        <s v="ALIETTE WP80 20X250GR BAG IN" u="1"/>
        <s v="ALIETTE WP80 20X500GR BAG IN" u="1"/>
        <s v="ALIETTE WP80 40X100GR BAG IN" u="1"/>
        <s v="FAME (T) SC480 10X(20X10ML) BOT IN" u="1"/>
        <s v="CONFIDOR SUPER (T) SC350 50X50ML BOT IN" u="1"/>
        <s v="ADMIRE WG70 125X(8X2GR) BAG IN" u="1"/>
        <s v="CONFIDOR (T) SL200 100X50ML BOT IN" u="1"/>
        <s v="CONFIDOR (T) SL200 20X250ML BOT IN" u="1"/>
        <s v="CONFIDOR (T) SL200 20X500ML BOT IN" u="1"/>
        <s v="CONFIDOR (T) SL200 50X100ML BOT IN" u="1"/>
        <s v="GAUCHO FS600 100X50ML BOT IN" u="1"/>
        <s v="GAUCHO FS600 40X250ML BOT IN" u="1"/>
        <s v="GAUCHO FS600 50X100ML BOT IN" u="1"/>
        <s v="JUMP WG80 160X(10X2GR) BAG IN" u="1"/>
        <s v="MOVENTO ENERGY SC240 40X250ML BOT IN" u="1"/>
        <s v="MOVENTO ENERGY SC240 50X100ML BOT IN" u="1"/>
        <s v="REGENT GR0 3 4X5KG BAG IN" u="1"/>
        <s v="PLANOFIX SL45 10X1L BOT IN" u="1"/>
        <s v="NATIVO WG75 20X500GR BAG IN" u="1"/>
        <s v="NATIVO WG75 40X250GR BAG IN" u="1"/>
        <s v="NATIVO WG75 50X100GR BAG IN" u="1"/>
        <s v="CONFIDOR (T) SL200 10X1L BOT IN" u="1"/>
        <s v="OBERON (T) SC240 20X500ML BOT IN" u="1"/>
        <s v="OBERON (T) SC240 40X200ML BOT IN" u="1"/>
        <s v="OBERON (T) SC240 50X100ML BOT IN" u="1"/>
        <s v="REGENT ULTRA GR0 6 5X4KG BAG IN" u="1"/>
        <s v="SOLOMON OD300 10X1L BOT IN" u="1"/>
        <s v="LESENTA WG80 100X40GR BAG IN" u="1"/>
        <s v="LESENTA WG80 50X100GR BAG IN" u="1"/>
        <s v="COUNCIL ACTIV WG30 12X(5X90GR) BOX IN" u="1"/>
        <s v="REGENT GR0 3 1X25KG BOX WW" u="1"/>
        <s v="ETHREL SL39 10X1L BOT IN" u="1"/>
        <s v="LARVIN (T) WP75 10X1KG BAG IN" u="1"/>
        <s v="AMBITION 10X1L BOT IN" u="1"/>
        <s v="DECIS EC 28 20X500ML BOT IN" u="1"/>
        <s v="DECIS EC 28 40X250ML BOT IN" u="1"/>
        <s v="FOLICUR (T) EC250 20X500ML BOT IN" u="1"/>
        <s v="FOLICUR (T) EC250 40X250ML BOT IN" u="1"/>
        <s v="FOLICUR (T) EC250 50X100ML BOT IN" u="1"/>
        <s v="NATIVO WG75 10X1KG BAG IN" u="1"/>
        <s v="DECIS EC101-2 100X50ML BOT IN" u="1"/>
        <s v="PLANOFIX SL4 5 20X500ML BOT IN" u="1"/>
        <s v="PLANOFIX SL4 5 40X250ML BOT IN" u="1"/>
        <s v="PLANOFIX SL4 5 50X100ML BOT IN" u="1"/>
        <s v="BELT EXPERT SC480 50X100ML BOT IN" u="1"/>
        <s v="RICESTAR EC69 10X1L BOT IN" u="1"/>
        <s v="REGENT GR0 3 20X1KG BAG IN" u="1"/>
        <s v="REGENT (T) SC50 20X250ML BOT IN" u="1"/>
        <s v="REGENT (T) SC50 20X500ML BOT IN" u="1"/>
        <s v="REGENT (T) SC50 50X100ML BOT IN" u="1"/>
        <s v="REGENT GOLD SC200 40X250ML BOT IN" u="1"/>
        <s v="REGENT GOLD SC200 50X100ML BOT IN" u="1"/>
        <s v="ANTRACOL (T) WP70 20X500GR BAG IN" u="1"/>
        <e v="#N/A" u="1"/>
        <s v="SPINTOR SC495 20X75ML BOT IN" u="1"/>
        <s v="SOLOMON OD300 20X500ML BOT IN" u="1"/>
        <s v="SOLOMON OD300 40X250ML BOT IN" u="1"/>
        <s v="AMBITION 20X500ML BOT IN" u="1"/>
        <s v="AMBITION 40X250ML BOT IN" u="1"/>
        <s v="FENOS QUICK SC150 50X100ML BOT IN" u="1"/>
        <s v="FOOST WP50 20X250G BAG IN" u="1"/>
        <s v="FOOST WP50 24X500G BAG IN" u="1"/>
        <s v="ALION PLUS SC560 4X5L BOT IN" u="1"/>
        <s v="GLAMORE WG80 40X50GR BOT IN" u="1"/>
        <s v="LAUDIS SC630 3X230ML BOT IN" u="1"/>
        <s v="LAUDIS SC630 8X115ML BOT IN" u="1"/>
        <s v="INFINITO SC687 5 10X1L BOT IN" u="1"/>
        <s v="LAUDIS SC630 10X57.5ML BOT IN" u="1"/>
        <s v="FOLICUR (T) EC250 10X1L BOT IN" u="1"/>
        <s v="VELUM PRIME SC400 40X250ML BOT IN" u="1"/>
        <s v="RICESTAR EC69 20X500ML BOT IN" u="1"/>
        <s v="RICESTAR EC69 40X250ML BOT IN" u="1"/>
        <s v="WHIPSUPER (T) EC90 20X500ML BOT IN" u="1"/>
        <s v="WHIPSUPER (T) EC90 40X250ML BOT IN" u="1"/>
        <s v="WHIPSUPER (T) EC90 50X100ML BOT IN" u="1"/>
        <s v="CONFIDOR SUPER (T) SC350 20X250ML BOT IN" u="1"/>
        <s v="CONFIDOR SUPER (T) SC350 20X500ML BOT IN" u="1"/>
        <s v="CONFIDOR SUPER (T) SC350 50X100ML BOT IN" u="1"/>
        <s v="JUMP WG80 80X40GR BAG IN" u="1"/>
        <s v="DECIS EC 28 10X1L BOT IN" u="1"/>
        <s v="FAME (T) SC480 40X50ML BOT IN" u="1"/>
        <s v="SENCOR WP70 60X100GR BAG IN" u="1"/>
        <s v="ANTRACOL (T) WP70 10X1KG BAG IN" u="1"/>
        <s v="EVERGOL XTEND FS308 100X40ML BOT IN" u="1"/>
        <s v="EVERGOL XTEND FS308 50X100ML BOT IN" u="1"/>
        <s v="SECTIN WG60 20X600GR BAG IN" u="1"/>
        <s v="SECTIN WG60 50X100GR BAG IN" u="1"/>
        <s v="ETHREL SL39 20X500ML BOT IN" u="1"/>
        <s v="ETHREL SL39 50X100ML BOT IN" u="1"/>
        <s v="INFINITO SC687 5 20X500ML BOT IN" u="1"/>
        <s v="INFINITO SC687 5 50X100ML BOT IN" u="1"/>
        <s v="PROFILER WG71 11 20X250GR BAG IN" u="1"/>
        <s v="GLAMORE WG80 20X100GR BOT IN" u="1"/>
        <s v="LUNA EXPERIENCE SC400 50X100ML BOT IN" u="1"/>
        <s v="LARVIN (T) WP75 20X250GR BAG IN" u="1"/>
        <s v="LARVIN (T) WP75 20X500GR BAG IN" u="1"/>
        <s v="LARVIN (T) WP75 40X100GR BAG IN" u="1"/>
        <s v="MELODY DUO WP66 8 10X800G BAG IN" u="1"/>
        <s v="MELODY DUO WP66 8 10X400GR BAG IN" u="1"/>
        <s v="MELODY DUO WP66 8 50X100GR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s v="Alanto 100ml*50(18%)"/>
    <n v="21"/>
    <m/>
    <n v="21"/>
    <m/>
    <s v="Alanto 100ml*50(18%)-pc"/>
    <x v="0"/>
  </r>
  <r>
    <s v="Antracol 100gm*50(18%)"/>
    <m/>
    <n v="2000"/>
    <n v="398"/>
    <n v="1602"/>
    <s v="Antracol 100gm*50(18%)-pc"/>
    <x v="1"/>
  </r>
  <r>
    <s v="Antracol 250gm*40(18%)"/>
    <n v="54"/>
    <n v="200"/>
    <n v="63"/>
    <n v="191"/>
    <s v="Antracol 250gm*40(18%)-pc"/>
    <x v="2"/>
  </r>
  <r>
    <s v="Decis100  50ml*100(18%)"/>
    <n v="89"/>
    <m/>
    <n v="89"/>
    <m/>
    <s v="Decis100 50ml*100(18%)-pc"/>
    <x v="3"/>
  </r>
  <r>
    <s v="Desis Ec 24 100ml*50(18%)"/>
    <n v="49"/>
    <m/>
    <n v="17"/>
    <n v="32"/>
    <s v="Desis Ec 24 100ml*50(18%)-pc"/>
    <x v="4"/>
  </r>
  <r>
    <s v="Fame 10ml*200 (18%)"/>
    <n v="93"/>
    <m/>
    <n v="93"/>
    <m/>
    <s v="Fame 10ml*200 (18%)-pc"/>
    <x v="5"/>
  </r>
  <r>
    <s v="Nativo 10gm*200(18%)"/>
    <n v="376"/>
    <n v="200"/>
    <n v="337"/>
    <n v="239"/>
    <s v="Nativo 10gm*200(18%)-pc"/>
    <x v="6"/>
  </r>
  <r>
    <s v="NATIVO 50GM *100 (18%)"/>
    <n v="71"/>
    <m/>
    <n v="11"/>
    <n v="60"/>
    <s v="NATIVO 50GM *100 (18%)-pc"/>
    <x v="7"/>
  </r>
  <r>
    <s v="REGENT 1KG*20(18%)"/>
    <m/>
    <m/>
    <m/>
    <m/>
    <s v="REGENT 1KG*20(18%)-pc"/>
    <x v="8"/>
  </r>
  <r>
    <s v="REGENT ULTRA 1KG*20(18%)"/>
    <m/>
    <m/>
    <m/>
    <m/>
    <s v="REGENT ULTRA 1KG*20(18%)-pc"/>
    <x v="9"/>
  </r>
  <r>
    <s v="Solomon 100ml*50(18%)"/>
    <n v="67"/>
    <m/>
    <n v="57"/>
    <n v="10"/>
    <s v="Solomon 100ml*50(18%)-pc"/>
    <x v="10"/>
  </r>
  <r>
    <s v="Sunrise 50gr*100(18%)"/>
    <m/>
    <n v="7000"/>
    <n v="6200"/>
    <n v="800"/>
    <s v="Sunrise 50gr*100(18%)-pc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14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14">
        <item m="1" x="18"/>
        <item m="1" x="66"/>
        <item x="0"/>
        <item m="1" x="15"/>
        <item m="1" x="12"/>
        <item m="1" x="13"/>
        <item m="1" x="14"/>
        <item m="1" x="75"/>
        <item m="1" x="46"/>
        <item m="1" x="71"/>
        <item m="1" x="70"/>
        <item x="1"/>
        <item m="1" x="95"/>
        <item x="2"/>
        <item m="1" x="65"/>
        <item m="1" x="57"/>
        <item m="1" x="22"/>
        <item m="1" x="34"/>
        <item m="1" x="20"/>
        <item m="1" x="21"/>
        <item m="1" x="19"/>
        <item m="1" x="90"/>
        <item m="1" x="88"/>
        <item m="1" x="89"/>
        <item m="1" x="17"/>
        <item m="1" x="42"/>
        <item x="4"/>
        <item m="1" x="92"/>
        <item m="1" x="48"/>
        <item m="1" x="47"/>
        <item m="1" x="53"/>
        <item m="1" x="101"/>
        <item m="1" x="44"/>
        <item m="1" x="100"/>
        <item m="1" x="97"/>
        <item m="1" x="96"/>
        <item m="1" x="16"/>
        <item m="1" x="93"/>
        <item m="1" x="72"/>
        <item m="1" x="51"/>
        <item m="1" x="81"/>
        <item m="1" x="50"/>
        <item m="1" x="49"/>
        <item m="1" x="73"/>
        <item m="1" x="74"/>
        <item m="1" x="25"/>
        <item m="1" x="24"/>
        <item m="1" x="23"/>
        <item m="1" x="105"/>
        <item m="1" x="76"/>
        <item m="1" x="103"/>
        <item m="1" x="79"/>
        <item m="1" x="102"/>
        <item m="1" x="26"/>
        <item m="1" x="91"/>
        <item m="1" x="109"/>
        <item m="1" x="45"/>
        <item m="1" x="107"/>
        <item m="1" x="108"/>
        <item m="1" x="78"/>
        <item m="1" x="77"/>
        <item m="1" x="80"/>
        <item m="1" x="41"/>
        <item m="1" x="40"/>
        <item m="1" x="106"/>
        <item m="1" x="111"/>
        <item m="1" x="112"/>
        <item m="1" x="110"/>
        <item m="1" x="28"/>
        <item m="1" x="27"/>
        <item m="1" x="33"/>
        <item m="1" x="52"/>
        <item m="1" x="32"/>
        <item m="1" x="31"/>
        <item x="7"/>
        <item m="1" x="37"/>
        <item m="1" x="36"/>
        <item m="1" x="35"/>
        <item m="1" x="56"/>
        <item m="1" x="30"/>
        <item m="1" x="55"/>
        <item m="1" x="54"/>
        <item m="1" x="104"/>
        <item m="1" x="64"/>
        <item m="1" x="63"/>
        <item m="1" x="59"/>
        <item m="1" x="43"/>
        <item m="1" x="29"/>
        <item m="1" x="62"/>
        <item x="8"/>
        <item m="1" x="60"/>
        <item m="1" x="61"/>
        <item m="1" x="38"/>
        <item m="1" x="58"/>
        <item m="1" x="84"/>
        <item m="1" x="83"/>
        <item m="1" x="99"/>
        <item m="1" x="98"/>
        <item m="1" x="94"/>
        <item x="10"/>
        <item m="1" x="39"/>
        <item m="1" x="69"/>
        <item m="1" x="68"/>
        <item m="1" x="67"/>
        <item m="1" x="82"/>
        <item m="1" x="87"/>
        <item m="1" x="86"/>
        <item m="1" x="85"/>
        <item x="3"/>
        <item x="5"/>
        <item x="6"/>
        <item x="9"/>
        <item x="11"/>
        <item t="default"/>
      </items>
    </pivotField>
  </pivotFields>
  <rowFields count="1">
    <field x="6"/>
  </rowFields>
  <rowItems count="13">
    <i>
      <x v="2"/>
    </i>
    <i>
      <x v="11"/>
    </i>
    <i>
      <x v="13"/>
    </i>
    <i>
      <x v="26"/>
    </i>
    <i>
      <x v="74"/>
    </i>
    <i>
      <x v="89"/>
    </i>
    <i>
      <x v="99"/>
    </i>
    <i>
      <x v="108"/>
    </i>
    <i>
      <x v="109"/>
    </i>
    <i>
      <x v="110"/>
    </i>
    <i>
      <x v="111"/>
    </i>
    <i>
      <x v="11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25"/>
  <sheetViews>
    <sheetView workbookViewId="0">
      <selection activeCell="A13" sqref="A13:E24"/>
    </sheetView>
  </sheetViews>
  <sheetFormatPr defaultRowHeight="14.4" x14ac:dyDescent="0.3"/>
  <cols>
    <col min="1" max="1" width="26" bestFit="1" customWidth="1"/>
    <col min="2" max="2" width="7.6640625" bestFit="1" customWidth="1"/>
    <col min="3" max="3" width="7.5546875" bestFit="1" customWidth="1"/>
    <col min="4" max="4" width="9" bestFit="1" customWidth="1"/>
    <col min="5" max="5" width="7.5546875" bestFit="1" customWidth="1"/>
  </cols>
  <sheetData>
    <row r="1" spans="1:5" ht="15.6" x14ac:dyDescent="0.3">
      <c r="A1" s="69" t="s">
        <v>43</v>
      </c>
      <c r="B1" s="69"/>
      <c r="C1" s="69"/>
      <c r="D1" s="44"/>
      <c r="E1" s="44"/>
    </row>
    <row r="2" spans="1:5" x14ac:dyDescent="0.3">
      <c r="A2" s="63" t="s">
        <v>44</v>
      </c>
      <c r="B2" s="63"/>
      <c r="C2" s="63"/>
      <c r="D2" s="44"/>
      <c r="E2" s="44"/>
    </row>
    <row r="3" spans="1:5" x14ac:dyDescent="0.3">
      <c r="A3" s="63" t="s">
        <v>45</v>
      </c>
      <c r="B3" s="63"/>
      <c r="C3" s="63"/>
      <c r="D3" s="44"/>
      <c r="E3" s="44"/>
    </row>
    <row r="4" spans="1:5" x14ac:dyDescent="0.3">
      <c r="A4" s="70" t="s">
        <v>46</v>
      </c>
      <c r="B4" s="70"/>
      <c r="C4" s="70"/>
      <c r="D4" s="44"/>
      <c r="E4" s="44"/>
    </row>
    <row r="5" spans="1:5" ht="15.6" x14ac:dyDescent="0.3">
      <c r="A5" s="71" t="s">
        <v>47</v>
      </c>
      <c r="B5" s="71"/>
      <c r="C5" s="71"/>
      <c r="D5" s="44"/>
      <c r="E5" s="44"/>
    </row>
    <row r="6" spans="1:5" x14ac:dyDescent="0.3">
      <c r="A6" s="63" t="s">
        <v>20</v>
      </c>
      <c r="B6" s="63"/>
      <c r="C6" s="63"/>
      <c r="D6" s="44"/>
      <c r="E6" s="44"/>
    </row>
    <row r="7" spans="1:5" x14ac:dyDescent="0.3">
      <c r="A7" s="63" t="s">
        <v>48</v>
      </c>
      <c r="B7" s="63"/>
      <c r="C7" s="63"/>
      <c r="D7" s="44"/>
      <c r="E7" s="44"/>
    </row>
    <row r="8" spans="1:5" x14ac:dyDescent="0.3">
      <c r="A8" s="45" t="s">
        <v>49</v>
      </c>
      <c r="B8" s="64" t="s">
        <v>47</v>
      </c>
      <c r="C8" s="64"/>
      <c r="D8" s="64"/>
      <c r="E8" s="64"/>
    </row>
    <row r="9" spans="1:5" x14ac:dyDescent="0.3">
      <c r="A9" s="46" t="s">
        <v>49</v>
      </c>
      <c r="B9" s="65" t="s">
        <v>50</v>
      </c>
      <c r="C9" s="66"/>
      <c r="D9" s="66"/>
      <c r="E9" s="66"/>
    </row>
    <row r="10" spans="1:5" x14ac:dyDescent="0.3">
      <c r="A10" s="47" t="s">
        <v>21</v>
      </c>
      <c r="B10" s="67" t="s">
        <v>48</v>
      </c>
      <c r="C10" s="68"/>
      <c r="D10" s="68"/>
      <c r="E10" s="68"/>
    </row>
    <row r="11" spans="1:5" ht="24" x14ac:dyDescent="0.3">
      <c r="A11" s="47" t="s">
        <v>49</v>
      </c>
      <c r="B11" s="48" t="s">
        <v>22</v>
      </c>
      <c r="C11" s="48" t="s">
        <v>23</v>
      </c>
      <c r="D11" s="48" t="s">
        <v>24</v>
      </c>
      <c r="E11" s="48" t="s">
        <v>25</v>
      </c>
    </row>
    <row r="12" spans="1:5" x14ac:dyDescent="0.3">
      <c r="A12" s="49" t="s">
        <v>49</v>
      </c>
      <c r="B12" s="50" t="s">
        <v>26</v>
      </c>
      <c r="C12" s="50" t="s">
        <v>26</v>
      </c>
      <c r="D12" s="50" t="s">
        <v>26</v>
      </c>
      <c r="E12" s="50" t="s">
        <v>26</v>
      </c>
    </row>
    <row r="13" spans="1:5" x14ac:dyDescent="0.3">
      <c r="A13" s="51" t="s">
        <v>51</v>
      </c>
      <c r="B13" s="59">
        <v>21</v>
      </c>
      <c r="C13" s="60"/>
      <c r="D13" s="59">
        <v>21</v>
      </c>
      <c r="E13" s="60"/>
    </row>
    <row r="14" spans="1:5" x14ac:dyDescent="0.3">
      <c r="A14" s="51" t="s">
        <v>52</v>
      </c>
      <c r="B14" s="52"/>
      <c r="C14" s="61">
        <v>2000</v>
      </c>
      <c r="D14" s="61">
        <v>398</v>
      </c>
      <c r="E14" s="61">
        <v>1602</v>
      </c>
    </row>
    <row r="15" spans="1:5" x14ac:dyDescent="0.3">
      <c r="A15" s="51" t="s">
        <v>53</v>
      </c>
      <c r="B15" s="61">
        <v>54</v>
      </c>
      <c r="C15" s="61">
        <v>200</v>
      </c>
      <c r="D15" s="61">
        <v>63</v>
      </c>
      <c r="E15" s="61">
        <v>191</v>
      </c>
    </row>
    <row r="16" spans="1:5" x14ac:dyDescent="0.3">
      <c r="A16" s="51" t="s">
        <v>54</v>
      </c>
      <c r="B16" s="61">
        <v>89</v>
      </c>
      <c r="C16" s="52"/>
      <c r="D16" s="61">
        <v>89</v>
      </c>
      <c r="E16" s="52"/>
    </row>
    <row r="17" spans="1:5" x14ac:dyDescent="0.3">
      <c r="A17" s="51" t="s">
        <v>55</v>
      </c>
      <c r="B17" s="61">
        <v>49</v>
      </c>
      <c r="C17" s="52"/>
      <c r="D17" s="61">
        <v>17</v>
      </c>
      <c r="E17" s="61">
        <v>32</v>
      </c>
    </row>
    <row r="18" spans="1:5" x14ac:dyDescent="0.3">
      <c r="A18" s="51" t="s">
        <v>56</v>
      </c>
      <c r="B18" s="61">
        <v>93</v>
      </c>
      <c r="C18" s="52"/>
      <c r="D18" s="61">
        <v>93</v>
      </c>
      <c r="E18" s="52"/>
    </row>
    <row r="19" spans="1:5" x14ac:dyDescent="0.3">
      <c r="A19" s="51" t="s">
        <v>57</v>
      </c>
      <c r="B19" s="61">
        <v>376</v>
      </c>
      <c r="C19" s="61">
        <v>200</v>
      </c>
      <c r="D19" s="61">
        <v>337</v>
      </c>
      <c r="E19" s="61">
        <v>239</v>
      </c>
    </row>
    <row r="20" spans="1:5" x14ac:dyDescent="0.3">
      <c r="A20" s="51" t="s">
        <v>58</v>
      </c>
      <c r="B20" s="61">
        <v>71</v>
      </c>
      <c r="C20" s="52"/>
      <c r="D20" s="61">
        <v>11</v>
      </c>
      <c r="E20" s="61">
        <v>60</v>
      </c>
    </row>
    <row r="21" spans="1:5" x14ac:dyDescent="0.3">
      <c r="A21" s="51" t="s">
        <v>59</v>
      </c>
      <c r="B21" s="52"/>
      <c r="C21" s="52"/>
      <c r="D21" s="52"/>
      <c r="E21" s="52"/>
    </row>
    <row r="22" spans="1:5" x14ac:dyDescent="0.3">
      <c r="A22" s="51" t="s">
        <v>60</v>
      </c>
      <c r="B22" s="52"/>
      <c r="C22" s="52"/>
      <c r="D22" s="52"/>
      <c r="E22" s="52"/>
    </row>
    <row r="23" spans="1:5" x14ac:dyDescent="0.3">
      <c r="A23" s="51" t="s">
        <v>61</v>
      </c>
      <c r="B23" s="61">
        <v>67</v>
      </c>
      <c r="C23" s="52"/>
      <c r="D23" s="61">
        <v>57</v>
      </c>
      <c r="E23" s="61">
        <v>10</v>
      </c>
    </row>
    <row r="24" spans="1:5" x14ac:dyDescent="0.3">
      <c r="A24" s="51" t="s">
        <v>62</v>
      </c>
      <c r="B24" s="52"/>
      <c r="C24" s="61">
        <v>7000</v>
      </c>
      <c r="D24" s="61">
        <v>6200</v>
      </c>
      <c r="E24" s="61">
        <v>800</v>
      </c>
    </row>
    <row r="25" spans="1:5" x14ac:dyDescent="0.3">
      <c r="A25" s="53" t="s">
        <v>27</v>
      </c>
      <c r="B25" s="62">
        <v>820</v>
      </c>
      <c r="C25" s="62">
        <v>9400</v>
      </c>
      <c r="D25" s="62">
        <v>7286</v>
      </c>
      <c r="E25" s="62">
        <v>2934</v>
      </c>
    </row>
  </sheetData>
  <mergeCells count="10">
    <mergeCell ref="A7:C7"/>
    <mergeCell ref="B8:E8"/>
    <mergeCell ref="B9:E9"/>
    <mergeCell ref="B10:E10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4"/>
  <sheetViews>
    <sheetView topLeftCell="F1" workbookViewId="0">
      <selection activeCell="G24" sqref="G24"/>
    </sheetView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3.3320312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7" t="s">
        <v>28</v>
      </c>
      <c r="B1" s="48" t="s">
        <v>22</v>
      </c>
      <c r="C1" s="48" t="s">
        <v>23</v>
      </c>
      <c r="D1" s="48" t="s">
        <v>24</v>
      </c>
      <c r="E1" s="48" t="s">
        <v>25</v>
      </c>
      <c r="F1" s="54" t="s">
        <v>30</v>
      </c>
      <c r="G1" s="54" t="s">
        <v>29</v>
      </c>
      <c r="I1" s="56" t="s">
        <v>31</v>
      </c>
      <c r="J1" t="s">
        <v>32</v>
      </c>
      <c r="K1" t="s">
        <v>33</v>
      </c>
      <c r="L1" t="s">
        <v>34</v>
      </c>
      <c r="M1" t="s">
        <v>35</v>
      </c>
    </row>
    <row r="2" spans="1:17" x14ac:dyDescent="0.3">
      <c r="A2" s="51" t="s">
        <v>51</v>
      </c>
      <c r="B2" s="59">
        <v>21</v>
      </c>
      <c r="C2" s="60"/>
      <c r="D2" s="59">
        <v>21</v>
      </c>
      <c r="E2" s="60"/>
      <c r="F2" s="55" t="str">
        <f>TRIM(A2&amp;"-pc")</f>
        <v>Alanto 100ml*50(18%)-pc</v>
      </c>
      <c r="G2" s="30" t="s">
        <v>37</v>
      </c>
      <c r="I2" s="57" t="s">
        <v>37</v>
      </c>
      <c r="J2" s="58">
        <v>21</v>
      </c>
      <c r="K2" s="58"/>
      <c r="L2" s="58">
        <v>21</v>
      </c>
      <c r="M2" s="58"/>
    </row>
    <row r="3" spans="1:17" x14ac:dyDescent="0.3">
      <c r="A3" s="51" t="s">
        <v>52</v>
      </c>
      <c r="B3" s="52"/>
      <c r="C3" s="61">
        <v>2000</v>
      </c>
      <c r="D3" s="61">
        <v>398</v>
      </c>
      <c r="E3" s="61">
        <v>1602</v>
      </c>
      <c r="F3" s="55" t="str">
        <f t="shared" ref="F3:F13" si="0">TRIM(A3&amp;"-pc")</f>
        <v>Antracol 100gm*50(18%)-pc</v>
      </c>
      <c r="G3" s="30" t="s">
        <v>64</v>
      </c>
      <c r="I3" s="57" t="s">
        <v>64</v>
      </c>
      <c r="J3" s="58"/>
      <c r="K3" s="58">
        <v>2000</v>
      </c>
      <c r="L3" s="58">
        <v>398</v>
      </c>
      <c r="M3" s="58">
        <v>1602</v>
      </c>
    </row>
    <row r="4" spans="1:17" x14ac:dyDescent="0.3">
      <c r="A4" s="51" t="s">
        <v>53</v>
      </c>
      <c r="B4" s="61">
        <v>54</v>
      </c>
      <c r="C4" s="61">
        <v>200</v>
      </c>
      <c r="D4" s="61">
        <v>63</v>
      </c>
      <c r="E4" s="61">
        <v>191</v>
      </c>
      <c r="F4" s="55" t="str">
        <f t="shared" si="0"/>
        <v>Antracol 250gm*40(18%)-pc</v>
      </c>
      <c r="G4" s="30" t="s">
        <v>63</v>
      </c>
      <c r="I4" s="57" t="s">
        <v>63</v>
      </c>
      <c r="J4" s="58">
        <v>54</v>
      </c>
      <c r="K4" s="58">
        <v>200</v>
      </c>
      <c r="L4" s="58">
        <v>63</v>
      </c>
      <c r="M4" s="58">
        <v>191</v>
      </c>
    </row>
    <row r="5" spans="1:17" x14ac:dyDescent="0.3">
      <c r="A5" s="51" t="s">
        <v>54</v>
      </c>
      <c r="B5" s="61">
        <v>89</v>
      </c>
      <c r="C5" s="52"/>
      <c r="D5" s="61">
        <v>89</v>
      </c>
      <c r="E5" s="52"/>
      <c r="F5" s="55" t="str">
        <f t="shared" si="0"/>
        <v>Decis100 50ml*100(18%)-pc</v>
      </c>
      <c r="G5" s="30" t="s">
        <v>65</v>
      </c>
      <c r="I5" s="57" t="s">
        <v>66</v>
      </c>
      <c r="J5" s="58">
        <v>49</v>
      </c>
      <c r="K5" s="58"/>
      <c r="L5" s="58">
        <v>17</v>
      </c>
      <c r="M5" s="58">
        <v>32</v>
      </c>
    </row>
    <row r="6" spans="1:17" x14ac:dyDescent="0.3">
      <c r="A6" s="51" t="s">
        <v>55</v>
      </c>
      <c r="B6" s="61">
        <v>49</v>
      </c>
      <c r="C6" s="52"/>
      <c r="D6" s="61">
        <v>17</v>
      </c>
      <c r="E6" s="61">
        <v>32</v>
      </c>
      <c r="F6" s="55" t="str">
        <f t="shared" si="0"/>
        <v>Desis Ec 24 100ml*50(18%)-pc</v>
      </c>
      <c r="G6" s="30" t="s">
        <v>66</v>
      </c>
      <c r="I6" s="57" t="s">
        <v>69</v>
      </c>
      <c r="J6" s="58">
        <v>71</v>
      </c>
      <c r="K6" s="58"/>
      <c r="L6" s="58">
        <v>11</v>
      </c>
      <c r="M6" s="58">
        <v>60</v>
      </c>
    </row>
    <row r="7" spans="1:17" x14ac:dyDescent="0.3">
      <c r="A7" s="51" t="s">
        <v>56</v>
      </c>
      <c r="B7" s="61">
        <v>93</v>
      </c>
      <c r="C7" s="52"/>
      <c r="D7" s="61">
        <v>93</v>
      </c>
      <c r="E7" s="52"/>
      <c r="F7" s="55" t="str">
        <f t="shared" si="0"/>
        <v>Fame 10ml*200 (18%)-pc</v>
      </c>
      <c r="G7" s="30" t="s">
        <v>67</v>
      </c>
      <c r="I7" s="57" t="s">
        <v>70</v>
      </c>
      <c r="J7" s="58"/>
      <c r="K7" s="58"/>
      <c r="L7" s="58"/>
      <c r="M7" s="58"/>
    </row>
    <row r="8" spans="1:17" x14ac:dyDescent="0.3">
      <c r="A8" s="51" t="s">
        <v>57</v>
      </c>
      <c r="B8" s="61">
        <v>376</v>
      </c>
      <c r="C8" s="61">
        <v>200</v>
      </c>
      <c r="D8" s="61">
        <v>337</v>
      </c>
      <c r="E8" s="61">
        <v>239</v>
      </c>
      <c r="F8" s="55" t="str">
        <f t="shared" si="0"/>
        <v>Nativo 10gm*200(18%)-pc</v>
      </c>
      <c r="G8" s="30" t="s">
        <v>68</v>
      </c>
      <c r="I8" s="57" t="s">
        <v>72</v>
      </c>
      <c r="J8" s="58">
        <v>67</v>
      </c>
      <c r="K8" s="58"/>
      <c r="L8" s="58">
        <v>57</v>
      </c>
      <c r="M8" s="58">
        <v>10</v>
      </c>
    </row>
    <row r="9" spans="1:17" x14ac:dyDescent="0.3">
      <c r="A9" s="51" t="s">
        <v>58</v>
      </c>
      <c r="B9" s="61">
        <v>71</v>
      </c>
      <c r="C9" s="52"/>
      <c r="D9" s="61">
        <v>11</v>
      </c>
      <c r="E9" s="61">
        <v>60</v>
      </c>
      <c r="F9" s="55" t="str">
        <f t="shared" si="0"/>
        <v>NATIVO 50GM *100 (18%)-pc</v>
      </c>
      <c r="G9" s="30" t="s">
        <v>69</v>
      </c>
      <c r="I9" s="57" t="s">
        <v>65</v>
      </c>
      <c r="J9" s="58">
        <v>89</v>
      </c>
      <c r="K9" s="58"/>
      <c r="L9" s="58">
        <v>89</v>
      </c>
      <c r="M9" s="58"/>
    </row>
    <row r="10" spans="1:17" x14ac:dyDescent="0.3">
      <c r="A10" s="51" t="s">
        <v>59</v>
      </c>
      <c r="B10" s="52"/>
      <c r="C10" s="52"/>
      <c r="D10" s="52"/>
      <c r="E10" s="52"/>
      <c r="F10" s="55" t="str">
        <f t="shared" si="0"/>
        <v>REGENT 1KG*20(18%)-pc</v>
      </c>
      <c r="G10" s="30" t="s">
        <v>70</v>
      </c>
      <c r="I10" s="57" t="s">
        <v>67</v>
      </c>
      <c r="J10" s="58">
        <v>93</v>
      </c>
      <c r="K10" s="58"/>
      <c r="L10" s="58">
        <v>93</v>
      </c>
      <c r="M10" s="58"/>
    </row>
    <row r="11" spans="1:17" x14ac:dyDescent="0.3">
      <c r="A11" s="51" t="s">
        <v>60</v>
      </c>
      <c r="B11" s="52"/>
      <c r="C11" s="52"/>
      <c r="D11" s="52"/>
      <c r="E11" s="52"/>
      <c r="F11" s="55" t="str">
        <f t="shared" si="0"/>
        <v>REGENT ULTRA 1KG*20(18%)-pc</v>
      </c>
      <c r="G11" s="30" t="s">
        <v>71</v>
      </c>
      <c r="I11" s="57" t="s">
        <v>68</v>
      </c>
      <c r="J11" s="58">
        <v>376</v>
      </c>
      <c r="K11" s="58">
        <v>200</v>
      </c>
      <c r="L11" s="58">
        <v>337</v>
      </c>
      <c r="M11" s="58">
        <v>239</v>
      </c>
      <c r="Q11" t="e">
        <f ca="1">OFFSET($I$1,0,0,COUNTA($I:$I),COUNTA($I$1:$M$1))</f>
        <v>#VALUE!</v>
      </c>
    </row>
    <row r="12" spans="1:17" x14ac:dyDescent="0.3">
      <c r="A12" s="51" t="s">
        <v>61</v>
      </c>
      <c r="B12" s="61">
        <v>67</v>
      </c>
      <c r="C12" s="52"/>
      <c r="D12" s="61">
        <v>57</v>
      </c>
      <c r="E12" s="61">
        <v>10</v>
      </c>
      <c r="F12" s="55" t="str">
        <f t="shared" si="0"/>
        <v>Solomon 100ml*50(18%)-pc</v>
      </c>
      <c r="G12" s="30" t="s">
        <v>72</v>
      </c>
      <c r="I12" s="57" t="s">
        <v>71</v>
      </c>
      <c r="J12" s="58"/>
      <c r="K12" s="58"/>
      <c r="L12" s="58"/>
      <c r="M12" s="58"/>
    </row>
    <row r="13" spans="1:17" x14ac:dyDescent="0.3">
      <c r="A13" s="51" t="s">
        <v>62</v>
      </c>
      <c r="B13" s="52"/>
      <c r="C13" s="61">
        <v>7000</v>
      </c>
      <c r="D13" s="61">
        <v>6200</v>
      </c>
      <c r="E13" s="61">
        <v>800</v>
      </c>
      <c r="F13" s="55" t="str">
        <f t="shared" si="0"/>
        <v>Sunrise 50gr*100(18%)-pc</v>
      </c>
      <c r="G13" s="30" t="s">
        <v>73</v>
      </c>
      <c r="I13" s="57" t="s">
        <v>73</v>
      </c>
      <c r="J13" s="58"/>
      <c r="K13" s="58">
        <v>7000</v>
      </c>
      <c r="L13" s="58">
        <v>6200</v>
      </c>
      <c r="M13" s="58">
        <v>800</v>
      </c>
    </row>
    <row r="14" spans="1:17" x14ac:dyDescent="0.3">
      <c r="I14" s="57" t="s">
        <v>27</v>
      </c>
      <c r="J14" s="58">
        <v>820</v>
      </c>
      <c r="K14" s="58">
        <v>9400</v>
      </c>
      <c r="L14" s="58">
        <v>7286</v>
      </c>
      <c r="M14" s="58">
        <v>2934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15"/>
  <sheetViews>
    <sheetView showGridLines="0" topLeftCell="A2" workbookViewId="0">
      <selection activeCell="B3" sqref="B3:B14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37</v>
      </c>
      <c r="C3" s="3"/>
      <c r="D3" s="4"/>
      <c r="E3" s="38">
        <f t="shared" ref="E3:E4" ca="1" si="0">VLOOKUP($B3,FinalDeal_Vlookup,2,0)</f>
        <v>21</v>
      </c>
      <c r="F3" s="39">
        <f ca="1">VLOOKUP($B3,FinalDeal_Vlookup,3,0)</f>
        <v>0</v>
      </c>
      <c r="G3" s="40">
        <v>0</v>
      </c>
      <c r="H3" s="40">
        <f t="shared" ref="H3:H4" ca="1" si="1">VLOOKUP($B3,FinalDeal_Vlookup,4,0)</f>
        <v>21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0</v>
      </c>
    </row>
    <row r="4" spans="1:13" x14ac:dyDescent="0.3">
      <c r="A4" s="16"/>
      <c r="B4" s="4" t="s">
        <v>64</v>
      </c>
      <c r="C4" s="3"/>
      <c r="D4" s="4"/>
      <c r="E4" s="42">
        <f t="shared" ca="1" si="0"/>
        <v>0</v>
      </c>
      <c r="F4" s="39">
        <f t="shared" ref="F4:F14" ca="1" si="3">VLOOKUP($B4,FinalDeal_Vlookup,3,0)</f>
        <v>2000</v>
      </c>
      <c r="G4" s="39">
        <v>0</v>
      </c>
      <c r="H4" s="39">
        <f t="shared" ca="1" si="1"/>
        <v>398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1602</v>
      </c>
    </row>
    <row r="5" spans="1:13" x14ac:dyDescent="0.3">
      <c r="A5" s="16"/>
      <c r="B5" s="4" t="s">
        <v>63</v>
      </c>
      <c r="C5" s="3"/>
      <c r="D5" s="4"/>
      <c r="E5" s="42">
        <f t="shared" ref="E5:E14" ca="1" si="4">VLOOKUP($B5,FinalDeal_Vlookup,2,0)</f>
        <v>54</v>
      </c>
      <c r="F5" s="39">
        <f t="shared" ca="1" si="3"/>
        <v>200</v>
      </c>
      <c r="G5" s="39">
        <v>0</v>
      </c>
      <c r="H5" s="39">
        <f t="shared" ref="H5:H14" ca="1" si="5">VLOOKUP($B5,FinalDeal_Vlookup,4,0)</f>
        <v>63</v>
      </c>
      <c r="I5" s="39">
        <v>0</v>
      </c>
      <c r="J5" s="39">
        <v>0</v>
      </c>
      <c r="K5" s="39">
        <v>0</v>
      </c>
      <c r="L5" s="39">
        <v>0</v>
      </c>
      <c r="M5" s="43">
        <f t="shared" ref="M5:M14" ca="1" si="6">VLOOKUP($B5,FinalDeal_Vlookup,5,0)</f>
        <v>191</v>
      </c>
    </row>
    <row r="6" spans="1:13" x14ac:dyDescent="0.3">
      <c r="A6" s="16"/>
      <c r="B6" s="4" t="s">
        <v>66</v>
      </c>
      <c r="C6" s="3"/>
      <c r="D6" s="4"/>
      <c r="E6" s="42">
        <f t="shared" ca="1" si="4"/>
        <v>49</v>
      </c>
      <c r="F6" s="39">
        <f t="shared" ca="1" si="3"/>
        <v>0</v>
      </c>
      <c r="G6" s="39">
        <v>0</v>
      </c>
      <c r="H6" s="39">
        <f t="shared" ca="1" si="5"/>
        <v>17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32</v>
      </c>
    </row>
    <row r="7" spans="1:13" x14ac:dyDescent="0.3">
      <c r="A7" s="16"/>
      <c r="B7" s="4" t="s">
        <v>69</v>
      </c>
      <c r="C7" s="3"/>
      <c r="D7" s="4"/>
      <c r="E7" s="42">
        <f t="shared" ca="1" si="4"/>
        <v>71</v>
      </c>
      <c r="F7" s="39">
        <f t="shared" ca="1" si="3"/>
        <v>0</v>
      </c>
      <c r="G7" s="39">
        <v>0</v>
      </c>
      <c r="H7" s="39">
        <f t="shared" ca="1" si="5"/>
        <v>11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60</v>
      </c>
    </row>
    <row r="8" spans="1:13" x14ac:dyDescent="0.3">
      <c r="A8" s="16"/>
      <c r="B8" s="4" t="s">
        <v>70</v>
      </c>
      <c r="C8" s="3"/>
      <c r="D8" s="4"/>
      <c r="E8" s="42">
        <f t="shared" ca="1" si="4"/>
        <v>0</v>
      </c>
      <c r="F8" s="39">
        <f t="shared" ca="1" si="3"/>
        <v>0</v>
      </c>
      <c r="G8" s="39">
        <v>0</v>
      </c>
      <c r="H8" s="39">
        <f t="shared" ca="1" si="5"/>
        <v>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0</v>
      </c>
    </row>
    <row r="9" spans="1:13" x14ac:dyDescent="0.3">
      <c r="A9" s="16"/>
      <c r="B9" s="4" t="s">
        <v>72</v>
      </c>
      <c r="C9" s="3"/>
      <c r="D9" s="4"/>
      <c r="E9" s="42">
        <f t="shared" ca="1" si="4"/>
        <v>67</v>
      </c>
      <c r="F9" s="39">
        <f t="shared" ca="1" si="3"/>
        <v>0</v>
      </c>
      <c r="G9" s="39">
        <v>0</v>
      </c>
      <c r="H9" s="39">
        <f t="shared" ca="1" si="5"/>
        <v>57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10</v>
      </c>
    </row>
    <row r="10" spans="1:13" x14ac:dyDescent="0.3">
      <c r="A10" s="16"/>
      <c r="B10" s="4" t="s">
        <v>65</v>
      </c>
      <c r="C10" s="3"/>
      <c r="D10" s="4"/>
      <c r="E10" s="42">
        <f t="shared" ca="1" si="4"/>
        <v>89</v>
      </c>
      <c r="F10" s="39">
        <f t="shared" ca="1" si="3"/>
        <v>0</v>
      </c>
      <c r="G10" s="39">
        <v>0</v>
      </c>
      <c r="H10" s="39">
        <f t="shared" ca="1" si="5"/>
        <v>89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0</v>
      </c>
    </row>
    <row r="11" spans="1:13" x14ac:dyDescent="0.3">
      <c r="A11" s="16"/>
      <c r="B11" s="4" t="s">
        <v>67</v>
      </c>
      <c r="C11" s="3"/>
      <c r="D11" s="4"/>
      <c r="E11" s="42">
        <f t="shared" ca="1" si="4"/>
        <v>93</v>
      </c>
      <c r="F11" s="39">
        <f t="shared" ca="1" si="3"/>
        <v>0</v>
      </c>
      <c r="G11" s="39">
        <v>0</v>
      </c>
      <c r="H11" s="39">
        <f t="shared" ca="1" si="5"/>
        <v>93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0</v>
      </c>
    </row>
    <row r="12" spans="1:13" x14ac:dyDescent="0.3">
      <c r="A12" s="16"/>
      <c r="B12" s="4" t="s">
        <v>68</v>
      </c>
      <c r="C12" s="3"/>
      <c r="D12" s="4"/>
      <c r="E12" s="42">
        <f t="shared" ca="1" si="4"/>
        <v>376</v>
      </c>
      <c r="F12" s="39">
        <f t="shared" ca="1" si="3"/>
        <v>200</v>
      </c>
      <c r="G12" s="39">
        <v>0</v>
      </c>
      <c r="H12" s="39">
        <f t="shared" ca="1" si="5"/>
        <v>337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239</v>
      </c>
    </row>
    <row r="13" spans="1:13" x14ac:dyDescent="0.3">
      <c r="A13" s="16"/>
      <c r="B13" s="4" t="s">
        <v>71</v>
      </c>
      <c r="C13" s="3"/>
      <c r="D13" s="4"/>
      <c r="E13" s="42">
        <f t="shared" ca="1" si="4"/>
        <v>0</v>
      </c>
      <c r="F13" s="39">
        <f t="shared" ca="1" si="3"/>
        <v>0</v>
      </c>
      <c r="G13" s="39">
        <v>0</v>
      </c>
      <c r="H13" s="39">
        <f t="shared" ca="1" si="5"/>
        <v>0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0</v>
      </c>
    </row>
    <row r="14" spans="1:13" ht="15" thickBot="1" x14ac:dyDescent="0.35">
      <c r="A14" s="16"/>
      <c r="B14" s="4" t="s">
        <v>73</v>
      </c>
      <c r="C14" s="3"/>
      <c r="D14" s="4"/>
      <c r="E14" s="42">
        <f t="shared" ca="1" si="4"/>
        <v>0</v>
      </c>
      <c r="F14" s="39">
        <f t="shared" ca="1" si="3"/>
        <v>7000</v>
      </c>
      <c r="G14" s="39">
        <v>0</v>
      </c>
      <c r="H14" s="39">
        <f t="shared" ca="1" si="5"/>
        <v>6200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800</v>
      </c>
    </row>
    <row r="15" spans="1:13" ht="15" thickBot="1" x14ac:dyDescent="0.35">
      <c r="A15" s="16"/>
      <c r="B15" s="19"/>
      <c r="C15" s="18"/>
      <c r="D15" s="19" t="s">
        <v>18</v>
      </c>
      <c r="E15" s="24">
        <f ca="1">SUM(E3:E14)</f>
        <v>820</v>
      </c>
      <c r="F15" s="24">
        <f ca="1">SUM(F3:F14)</f>
        <v>9400</v>
      </c>
      <c r="G15" s="24">
        <f>SUM(G3:G14)</f>
        <v>0</v>
      </c>
      <c r="H15" s="24">
        <f ca="1">SUM(H3:H14)</f>
        <v>7286</v>
      </c>
      <c r="I15" s="24">
        <f>SUM(I3:I14)</f>
        <v>0</v>
      </c>
      <c r="J15" s="24">
        <f>SUM(J3:J14)</f>
        <v>0</v>
      </c>
      <c r="K15" s="24">
        <f>SUM(K3:K14)</f>
        <v>0</v>
      </c>
      <c r="L15" s="24">
        <f>SUM(L3:L14)</f>
        <v>0</v>
      </c>
      <c r="M15" s="25">
        <f ca="1">SUM(M3:M14)</f>
        <v>2934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M20"/>
  <sheetViews>
    <sheetView workbookViewId="0">
      <selection activeCell="A21" sqref="A21:XFD21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3" ht="14.4" customHeight="1" x14ac:dyDescent="0.3">
      <c r="A2" s="73" t="s">
        <v>36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3" ht="14.4" customHeight="1" x14ac:dyDescent="0.3">
      <c r="A3" s="73" t="s">
        <v>74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13" ht="14.4" customHeight="1" x14ac:dyDescent="0.3">
      <c r="A4" s="73" t="s">
        <v>81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</row>
    <row r="5" spans="1:13" ht="14.4" customHeight="1" x14ac:dyDescent="0.3">
      <c r="A5" s="73" t="s">
        <v>38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</row>
    <row r="6" spans="1:13" ht="14.4" customHeight="1" x14ac:dyDescent="0.3">
      <c r="A6" s="72" t="s">
        <v>40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</row>
    <row r="7" spans="1:13" ht="14.4" customHeight="1" x14ac:dyDescent="0.3">
      <c r="A7" s="72" t="s">
        <v>75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</row>
    <row r="8" spans="1:13" ht="19.8" x14ac:dyDescent="0.3">
      <c r="A8" s="77" t="s">
        <v>12</v>
      </c>
      <c r="B8" s="77" t="s">
        <v>76</v>
      </c>
      <c r="C8" s="77" t="s">
        <v>39</v>
      </c>
      <c r="D8" s="77" t="s">
        <v>79</v>
      </c>
      <c r="E8" s="77" t="s">
        <v>3</v>
      </c>
      <c r="F8" s="77" t="s">
        <v>4</v>
      </c>
      <c r="G8" s="77" t="s">
        <v>5</v>
      </c>
      <c r="H8" s="77" t="s">
        <v>6</v>
      </c>
      <c r="I8" s="77" t="s">
        <v>7</v>
      </c>
      <c r="J8" s="77" t="s">
        <v>8</v>
      </c>
      <c r="K8" s="77" t="s">
        <v>9</v>
      </c>
      <c r="L8" s="77" t="s">
        <v>10</v>
      </c>
      <c r="M8" s="77" t="s">
        <v>11</v>
      </c>
    </row>
    <row r="9" spans="1:13" x14ac:dyDescent="0.3">
      <c r="A9" s="78" t="s">
        <v>77</v>
      </c>
      <c r="B9" s="79">
        <v>3479217</v>
      </c>
      <c r="C9" s="78" t="s">
        <v>37</v>
      </c>
      <c r="D9" s="79">
        <v>79901062</v>
      </c>
      <c r="E9" s="79">
        <v>21</v>
      </c>
      <c r="F9" s="79">
        <v>0</v>
      </c>
      <c r="G9" s="79">
        <v>0</v>
      </c>
      <c r="H9" s="79">
        <v>21</v>
      </c>
      <c r="I9" s="79">
        <v>0</v>
      </c>
      <c r="J9" s="79">
        <v>0</v>
      </c>
      <c r="K9" s="79">
        <v>0</v>
      </c>
      <c r="L9" s="79">
        <v>0</v>
      </c>
      <c r="M9" s="79">
        <v>0</v>
      </c>
    </row>
    <row r="10" spans="1:13" x14ac:dyDescent="0.3">
      <c r="A10" s="78" t="s">
        <v>77</v>
      </c>
      <c r="B10" s="79">
        <v>3479217</v>
      </c>
      <c r="C10" s="78" t="s">
        <v>63</v>
      </c>
      <c r="D10" s="79">
        <v>6112179</v>
      </c>
      <c r="E10" s="79">
        <v>54</v>
      </c>
      <c r="F10" s="79">
        <v>200</v>
      </c>
      <c r="G10" s="79">
        <v>0</v>
      </c>
      <c r="H10" s="79">
        <v>63</v>
      </c>
      <c r="I10" s="79">
        <v>0</v>
      </c>
      <c r="J10" s="79">
        <v>0</v>
      </c>
      <c r="K10" s="79">
        <v>0</v>
      </c>
      <c r="L10" s="79">
        <v>0</v>
      </c>
      <c r="M10" s="79">
        <v>191</v>
      </c>
    </row>
    <row r="11" spans="1:13" x14ac:dyDescent="0.3">
      <c r="A11" s="78" t="s">
        <v>77</v>
      </c>
      <c r="B11" s="79">
        <v>3479217</v>
      </c>
      <c r="C11" s="78" t="s">
        <v>64</v>
      </c>
      <c r="D11" s="79">
        <v>6113191</v>
      </c>
      <c r="E11" s="79">
        <v>0</v>
      </c>
      <c r="F11" s="79">
        <v>2000</v>
      </c>
      <c r="G11" s="79">
        <v>0</v>
      </c>
      <c r="H11" s="79">
        <v>398</v>
      </c>
      <c r="I11" s="79">
        <v>0</v>
      </c>
      <c r="J11" s="79">
        <v>0</v>
      </c>
      <c r="K11" s="79">
        <v>0</v>
      </c>
      <c r="L11" s="79">
        <v>0</v>
      </c>
      <c r="M11" s="79">
        <v>1602</v>
      </c>
    </row>
    <row r="12" spans="1:13" x14ac:dyDescent="0.3">
      <c r="A12" s="78" t="s">
        <v>77</v>
      </c>
      <c r="B12" s="79">
        <v>3479217</v>
      </c>
      <c r="C12" s="78" t="s">
        <v>67</v>
      </c>
      <c r="D12" s="79">
        <v>79266197</v>
      </c>
      <c r="E12" s="79">
        <v>93</v>
      </c>
      <c r="F12" s="79">
        <v>0</v>
      </c>
      <c r="G12" s="79">
        <v>0</v>
      </c>
      <c r="H12" s="79">
        <v>93</v>
      </c>
      <c r="I12" s="79">
        <v>0</v>
      </c>
      <c r="J12" s="79">
        <v>0</v>
      </c>
      <c r="K12" s="79">
        <v>0</v>
      </c>
      <c r="L12" s="79">
        <v>0</v>
      </c>
      <c r="M12" s="79">
        <v>0</v>
      </c>
    </row>
    <row r="13" spans="1:13" x14ac:dyDescent="0.3">
      <c r="A13" s="78" t="s">
        <v>77</v>
      </c>
      <c r="B13" s="79">
        <v>3479217</v>
      </c>
      <c r="C13" s="78" t="s">
        <v>69</v>
      </c>
      <c r="D13" s="79">
        <v>80580061</v>
      </c>
      <c r="E13" s="79">
        <v>71</v>
      </c>
      <c r="F13" s="79">
        <v>0</v>
      </c>
      <c r="G13" s="79">
        <v>0</v>
      </c>
      <c r="H13" s="79">
        <v>11</v>
      </c>
      <c r="I13" s="79">
        <v>0</v>
      </c>
      <c r="J13" s="79">
        <v>0</v>
      </c>
      <c r="K13" s="79">
        <v>0</v>
      </c>
      <c r="L13" s="79">
        <v>0</v>
      </c>
      <c r="M13" s="79">
        <v>60</v>
      </c>
    </row>
    <row r="14" spans="1:13" x14ac:dyDescent="0.3">
      <c r="A14" s="78" t="s">
        <v>77</v>
      </c>
      <c r="B14" s="79">
        <v>3479217</v>
      </c>
      <c r="C14" s="78" t="s">
        <v>68</v>
      </c>
      <c r="D14" s="79">
        <v>80899920</v>
      </c>
      <c r="E14" s="79">
        <v>376</v>
      </c>
      <c r="F14" s="79">
        <v>200</v>
      </c>
      <c r="G14" s="79">
        <v>0</v>
      </c>
      <c r="H14" s="79">
        <v>337</v>
      </c>
      <c r="I14" s="79">
        <v>0</v>
      </c>
      <c r="J14" s="79">
        <v>0</v>
      </c>
      <c r="K14" s="79">
        <v>0</v>
      </c>
      <c r="L14" s="79">
        <v>0</v>
      </c>
      <c r="M14" s="79">
        <v>239</v>
      </c>
    </row>
    <row r="15" spans="1:13" x14ac:dyDescent="0.3">
      <c r="A15" s="78" t="s">
        <v>77</v>
      </c>
      <c r="B15" s="79">
        <v>3479217</v>
      </c>
      <c r="C15" s="78" t="s">
        <v>80</v>
      </c>
      <c r="D15" s="79">
        <v>79667140</v>
      </c>
      <c r="E15" s="79">
        <v>-1023</v>
      </c>
      <c r="F15" s="79">
        <v>0</v>
      </c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79">
        <v>0</v>
      </c>
      <c r="M15" s="79">
        <v>-1023</v>
      </c>
    </row>
    <row r="16" spans="1:13" x14ac:dyDescent="0.3">
      <c r="A16" s="78" t="s">
        <v>77</v>
      </c>
      <c r="B16" s="79">
        <v>3479217</v>
      </c>
      <c r="C16" s="78" t="s">
        <v>72</v>
      </c>
      <c r="D16" s="79">
        <v>79641931</v>
      </c>
      <c r="E16" s="79">
        <v>67</v>
      </c>
      <c r="F16" s="79">
        <v>0</v>
      </c>
      <c r="G16" s="79">
        <v>0</v>
      </c>
      <c r="H16" s="79">
        <v>57</v>
      </c>
      <c r="I16" s="79">
        <v>0</v>
      </c>
      <c r="J16" s="79">
        <v>0</v>
      </c>
      <c r="K16" s="79">
        <v>0</v>
      </c>
      <c r="L16" s="79">
        <v>0</v>
      </c>
      <c r="M16" s="79">
        <v>10</v>
      </c>
    </row>
    <row r="17" spans="1:13" x14ac:dyDescent="0.3">
      <c r="A17" s="78" t="s">
        <v>77</v>
      </c>
      <c r="B17" s="79">
        <v>3479217</v>
      </c>
      <c r="C17" s="78" t="s">
        <v>73</v>
      </c>
      <c r="D17" s="79">
        <v>80219121</v>
      </c>
      <c r="E17" s="79">
        <v>0</v>
      </c>
      <c r="F17" s="79">
        <v>7000</v>
      </c>
      <c r="G17" s="79">
        <v>0</v>
      </c>
      <c r="H17" s="79">
        <v>6200</v>
      </c>
      <c r="I17" s="79">
        <v>0</v>
      </c>
      <c r="J17" s="79">
        <v>0</v>
      </c>
      <c r="K17" s="79">
        <v>0</v>
      </c>
      <c r="L17" s="79">
        <v>0</v>
      </c>
      <c r="M17" s="79">
        <v>800</v>
      </c>
    </row>
    <row r="18" spans="1:13" x14ac:dyDescent="0.3">
      <c r="A18" s="78" t="s">
        <v>77</v>
      </c>
      <c r="B18" s="79">
        <v>3479217</v>
      </c>
      <c r="C18" s="78" t="s">
        <v>66</v>
      </c>
      <c r="D18" s="79">
        <v>3823311</v>
      </c>
      <c r="E18" s="79">
        <v>49</v>
      </c>
      <c r="F18" s="79">
        <v>0</v>
      </c>
      <c r="G18" s="79">
        <v>0</v>
      </c>
      <c r="H18" s="79">
        <v>17</v>
      </c>
      <c r="I18" s="79">
        <v>0</v>
      </c>
      <c r="J18" s="79">
        <v>0</v>
      </c>
      <c r="K18" s="79">
        <v>0</v>
      </c>
      <c r="L18" s="79">
        <v>0</v>
      </c>
      <c r="M18" s="79">
        <v>32</v>
      </c>
    </row>
    <row r="19" spans="1:13" x14ac:dyDescent="0.3">
      <c r="A19" s="78" t="s">
        <v>77</v>
      </c>
      <c r="B19" s="79">
        <v>3479217</v>
      </c>
      <c r="C19" s="78" t="s">
        <v>65</v>
      </c>
      <c r="D19" s="79">
        <v>6103692</v>
      </c>
      <c r="E19" s="79">
        <v>89</v>
      </c>
      <c r="F19" s="79">
        <v>0</v>
      </c>
      <c r="G19" s="79">
        <v>0</v>
      </c>
      <c r="H19" s="79">
        <v>89</v>
      </c>
      <c r="I19" s="79">
        <v>0</v>
      </c>
      <c r="J19" s="79">
        <v>0</v>
      </c>
      <c r="K19" s="79">
        <v>0</v>
      </c>
      <c r="L19" s="79">
        <v>0</v>
      </c>
      <c r="M19" s="79">
        <v>0</v>
      </c>
    </row>
    <row r="20" spans="1:13" x14ac:dyDescent="0.3">
      <c r="A20" s="80" t="s">
        <v>78</v>
      </c>
      <c r="B20" s="78"/>
      <c r="C20" s="78"/>
      <c r="D20" s="78"/>
      <c r="E20" s="79">
        <v>-203</v>
      </c>
      <c r="F20" s="79">
        <v>9400</v>
      </c>
      <c r="G20" s="79">
        <v>0</v>
      </c>
      <c r="H20" s="79">
        <v>7286</v>
      </c>
      <c r="I20" s="79">
        <v>0</v>
      </c>
      <c r="J20" s="79">
        <v>0</v>
      </c>
      <c r="K20" s="79">
        <v>0</v>
      </c>
      <c r="L20" s="79">
        <v>0</v>
      </c>
      <c r="M20" s="79">
        <v>1911</v>
      </c>
    </row>
  </sheetData>
  <mergeCells count="6">
    <mergeCell ref="A6:M6"/>
    <mergeCell ref="A7:M7"/>
    <mergeCell ref="A2:M2"/>
    <mergeCell ref="A3:M3"/>
    <mergeCell ref="A4:M4"/>
    <mergeCell ref="A5:M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12"/>
  <sheetViews>
    <sheetView workbookViewId="0">
      <selection activeCell="B1" sqref="B1:B12"/>
    </sheetView>
  </sheetViews>
  <sheetFormatPr defaultRowHeight="14.4" x14ac:dyDescent="0.3"/>
  <sheetData>
    <row r="1" spans="1:3" x14ac:dyDescent="0.3">
      <c r="A1" t="s">
        <v>37</v>
      </c>
      <c r="B1">
        <f>VLOOKUP(A1,'[2]Product Master Sheet'!$B$2:$F$506,5,0)</f>
        <v>30</v>
      </c>
      <c r="C1">
        <v>21</v>
      </c>
    </row>
    <row r="2" spans="1:3" x14ac:dyDescent="0.3">
      <c r="A2" t="s">
        <v>64</v>
      </c>
      <c r="B2">
        <f>VLOOKUP(A2,'[2]Product Master Sheet'!$B$2:$F$506,5,0)</f>
        <v>45</v>
      </c>
      <c r="C2">
        <v>0</v>
      </c>
    </row>
    <row r="3" spans="1:3" x14ac:dyDescent="0.3">
      <c r="A3" t="s">
        <v>63</v>
      </c>
      <c r="B3">
        <f>VLOOKUP(A3,'[2]Product Master Sheet'!$B$2:$F$506,5,0)</f>
        <v>44</v>
      </c>
      <c r="C3">
        <v>54</v>
      </c>
    </row>
    <row r="4" spans="1:3" x14ac:dyDescent="0.3">
      <c r="A4" t="s">
        <v>66</v>
      </c>
      <c r="B4">
        <f>VLOOKUP(A4,'[2]Product Master Sheet'!$B$2:$F$506,5,0)</f>
        <v>928</v>
      </c>
      <c r="C4">
        <v>49</v>
      </c>
    </row>
    <row r="5" spans="1:3" x14ac:dyDescent="0.3">
      <c r="A5" t="s">
        <v>69</v>
      </c>
      <c r="B5">
        <f>VLOOKUP(A5,'[2]Product Master Sheet'!$B$2:$F$506,5,0)</f>
        <v>289</v>
      </c>
      <c r="C5">
        <v>71</v>
      </c>
    </row>
    <row r="6" spans="1:3" x14ac:dyDescent="0.3">
      <c r="A6" t="s">
        <v>70</v>
      </c>
      <c r="B6">
        <f>VLOOKUP(A6,'[2]Product Master Sheet'!$B$2:$F$506,5,0)</f>
        <v>324</v>
      </c>
      <c r="C6">
        <v>0</v>
      </c>
    </row>
    <row r="7" spans="1:3" x14ac:dyDescent="0.3">
      <c r="A7" t="s">
        <v>72</v>
      </c>
      <c r="B7">
        <f>VLOOKUP(A7,'[2]Product Master Sheet'!$B$2:$F$506,5,0)</f>
        <v>370</v>
      </c>
      <c r="C7">
        <v>67</v>
      </c>
    </row>
    <row r="8" spans="1:3" x14ac:dyDescent="0.3">
      <c r="A8" t="s">
        <v>65</v>
      </c>
      <c r="B8">
        <f>VLOOKUP(A8,'[2]Product Master Sheet'!$B$2:$F$506,5,0)</f>
        <v>924</v>
      </c>
      <c r="C8">
        <v>89</v>
      </c>
    </row>
    <row r="9" spans="1:3" x14ac:dyDescent="0.3">
      <c r="A9" t="s">
        <v>67</v>
      </c>
      <c r="B9">
        <f>VLOOKUP(A9,'[2]Product Master Sheet'!$B$2:$F$506,5,0)</f>
        <v>145</v>
      </c>
      <c r="C9">
        <v>93</v>
      </c>
    </row>
    <row r="10" spans="1:3" x14ac:dyDescent="0.3">
      <c r="A10" t="s">
        <v>68</v>
      </c>
      <c r="B10">
        <f>VLOOKUP(A10,'[2]Product Master Sheet'!$B$2:$F$506,5,0)</f>
        <v>291</v>
      </c>
      <c r="C10">
        <v>376</v>
      </c>
    </row>
    <row r="11" spans="1:3" x14ac:dyDescent="0.3">
      <c r="A11" t="s">
        <v>71</v>
      </c>
      <c r="B11">
        <f>VLOOKUP(A11,'[2]Product Master Sheet'!$B$2:$F$506,5,0)</f>
        <v>338</v>
      </c>
      <c r="C11">
        <v>0</v>
      </c>
    </row>
    <row r="12" spans="1:3" x14ac:dyDescent="0.3">
      <c r="A12" t="s">
        <v>73</v>
      </c>
      <c r="B12">
        <f>VLOOKUP(A12,'[2]Product Master Sheet'!$B$2:$F$506,5,0)</f>
        <v>374</v>
      </c>
      <c r="C1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16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74" t="s">
        <v>41</v>
      </c>
      <c r="C1" s="75"/>
      <c r="D1" s="75"/>
      <c r="E1" s="75"/>
      <c r="F1" s="75"/>
      <c r="G1" s="75"/>
      <c r="H1" s="75"/>
      <c r="I1" s="75"/>
      <c r="J1" s="76"/>
      <c r="K1" s="74" t="s">
        <v>42</v>
      </c>
      <c r="L1" s="75"/>
      <c r="M1" s="75"/>
      <c r="N1" s="75"/>
      <c r="O1" s="75"/>
      <c r="P1" s="75"/>
      <c r="Q1" s="75"/>
      <c r="R1" s="75"/>
      <c r="S1" s="76"/>
      <c r="T1" s="74" t="s">
        <v>13</v>
      </c>
      <c r="U1" s="75"/>
      <c r="V1" s="75"/>
      <c r="W1" s="75"/>
      <c r="X1" s="75"/>
      <c r="Y1" s="75"/>
      <c r="Z1" s="75"/>
      <c r="AA1" s="75"/>
      <c r="AB1" s="76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37</v>
      </c>
      <c r="B4" s="20">
        <v>21</v>
      </c>
      <c r="C4" s="20">
        <v>0</v>
      </c>
      <c r="D4" s="20">
        <v>0</v>
      </c>
      <c r="E4" s="20">
        <v>21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7">
        <v>21</v>
      </c>
      <c r="L4" s="28">
        <v>0</v>
      </c>
      <c r="M4" s="28">
        <v>0</v>
      </c>
      <c r="N4" s="28">
        <v>21</v>
      </c>
      <c r="O4" s="28">
        <v>0</v>
      </c>
      <c r="P4" s="28">
        <v>0</v>
      </c>
      <c r="Q4" s="28">
        <v>0</v>
      </c>
      <c r="R4" s="28">
        <v>0</v>
      </c>
      <c r="S4" s="26">
        <v>0</v>
      </c>
      <c r="T4" s="28">
        <f>B4-K4</f>
        <v>0</v>
      </c>
      <c r="U4" s="28">
        <f t="shared" ref="U4:U15" si="0">C4-L4</f>
        <v>0</v>
      </c>
      <c r="V4" s="28">
        <f t="shared" ref="V4:V15" si="1">D4-M4</f>
        <v>0</v>
      </c>
      <c r="W4" s="28">
        <f t="shared" ref="W4:W15" si="2">E4-N4</f>
        <v>0</v>
      </c>
      <c r="X4" s="28">
        <f t="shared" ref="X4:X15" si="3">F4-O4</f>
        <v>0</v>
      </c>
      <c r="Y4" s="28">
        <f t="shared" ref="Y4:Y15" si="4">G4-P4</f>
        <v>0</v>
      </c>
      <c r="Z4" s="28">
        <f t="shared" ref="Z4:Z15" si="5">H4-Q4</f>
        <v>0</v>
      </c>
      <c r="AA4" s="28">
        <f t="shared" ref="AA4:AA15" si="6">I4-R4</f>
        <v>0</v>
      </c>
      <c r="AB4" s="20">
        <f t="shared" ref="AB4:AB15" si="7">J4-S4</f>
        <v>0</v>
      </c>
      <c r="AC4" s="17" t="str">
        <f>IF(AND(T4=0,AB4=0),"Ok","Issue")</f>
        <v>Ok</v>
      </c>
    </row>
    <row r="5" spans="1:29" x14ac:dyDescent="0.3">
      <c r="A5" s="17" t="s">
        <v>64</v>
      </c>
      <c r="B5" s="20">
        <v>0</v>
      </c>
      <c r="C5" s="20">
        <v>2000</v>
      </c>
      <c r="D5" s="20">
        <v>0</v>
      </c>
      <c r="E5" s="20">
        <v>398</v>
      </c>
      <c r="F5" s="20">
        <v>0</v>
      </c>
      <c r="G5" s="20">
        <v>0</v>
      </c>
      <c r="H5" s="20">
        <v>0</v>
      </c>
      <c r="I5" s="20">
        <v>0</v>
      </c>
      <c r="J5" s="20">
        <v>1602</v>
      </c>
      <c r="K5" s="27">
        <v>0</v>
      </c>
      <c r="L5" s="20">
        <v>2000</v>
      </c>
      <c r="M5" s="20">
        <v>0</v>
      </c>
      <c r="N5" s="20">
        <v>398</v>
      </c>
      <c r="O5" s="20">
        <v>0</v>
      </c>
      <c r="P5" s="20">
        <v>0</v>
      </c>
      <c r="Q5" s="20">
        <v>0</v>
      </c>
      <c r="R5" s="20">
        <v>0</v>
      </c>
      <c r="S5" s="26">
        <v>1602</v>
      </c>
      <c r="T5" s="20">
        <f t="shared" ref="T5:T15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15" si="9">IF(AND(T5=0,AB5=0),"Ok","Issue")</f>
        <v>Ok</v>
      </c>
    </row>
    <row r="6" spans="1:29" x14ac:dyDescent="0.3">
      <c r="A6" s="17" t="s">
        <v>63</v>
      </c>
      <c r="B6" s="20">
        <v>54</v>
      </c>
      <c r="C6" s="20">
        <v>200</v>
      </c>
      <c r="D6" s="20">
        <v>0</v>
      </c>
      <c r="E6" s="20">
        <v>63</v>
      </c>
      <c r="F6" s="20">
        <v>0</v>
      </c>
      <c r="G6" s="20">
        <v>0</v>
      </c>
      <c r="H6" s="20">
        <v>0</v>
      </c>
      <c r="I6" s="20">
        <v>0</v>
      </c>
      <c r="J6" s="26">
        <v>191</v>
      </c>
      <c r="K6" s="27">
        <v>54</v>
      </c>
      <c r="L6" s="20">
        <v>200</v>
      </c>
      <c r="M6" s="20">
        <v>0</v>
      </c>
      <c r="N6" s="20">
        <v>63</v>
      </c>
      <c r="O6" s="20">
        <v>0</v>
      </c>
      <c r="P6" s="20">
        <v>0</v>
      </c>
      <c r="Q6" s="20">
        <v>0</v>
      </c>
      <c r="R6" s="20">
        <v>0</v>
      </c>
      <c r="S6" s="26">
        <v>191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66</v>
      </c>
      <c r="B7" s="20">
        <v>49</v>
      </c>
      <c r="C7" s="20">
        <v>0</v>
      </c>
      <c r="D7" s="20">
        <v>0</v>
      </c>
      <c r="E7" s="20">
        <v>17</v>
      </c>
      <c r="F7" s="20">
        <v>0</v>
      </c>
      <c r="G7" s="20">
        <v>0</v>
      </c>
      <c r="H7" s="20">
        <v>0</v>
      </c>
      <c r="I7" s="20">
        <v>0</v>
      </c>
      <c r="J7" s="26">
        <v>32</v>
      </c>
      <c r="K7" s="27">
        <v>49</v>
      </c>
      <c r="L7" s="20">
        <v>0</v>
      </c>
      <c r="M7" s="20">
        <v>0</v>
      </c>
      <c r="N7" s="20">
        <v>17</v>
      </c>
      <c r="O7" s="20">
        <v>0</v>
      </c>
      <c r="P7" s="20">
        <v>0</v>
      </c>
      <c r="Q7" s="20">
        <v>0</v>
      </c>
      <c r="R7" s="20">
        <v>0</v>
      </c>
      <c r="S7" s="26">
        <v>32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69</v>
      </c>
      <c r="B8" s="20">
        <v>71</v>
      </c>
      <c r="C8" s="20">
        <v>0</v>
      </c>
      <c r="D8" s="20">
        <v>0</v>
      </c>
      <c r="E8" s="20">
        <v>11</v>
      </c>
      <c r="F8" s="20">
        <v>0</v>
      </c>
      <c r="G8" s="20">
        <v>0</v>
      </c>
      <c r="H8" s="20">
        <v>0</v>
      </c>
      <c r="I8" s="20">
        <v>0</v>
      </c>
      <c r="J8" s="26">
        <v>60</v>
      </c>
      <c r="K8" s="27">
        <v>71</v>
      </c>
      <c r="L8" s="20">
        <v>0</v>
      </c>
      <c r="M8" s="20">
        <v>0</v>
      </c>
      <c r="N8" s="20">
        <v>11</v>
      </c>
      <c r="O8" s="20">
        <v>0</v>
      </c>
      <c r="P8" s="20">
        <v>0</v>
      </c>
      <c r="Q8" s="20">
        <v>0</v>
      </c>
      <c r="R8" s="20">
        <v>0</v>
      </c>
      <c r="S8" s="26">
        <v>60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70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7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6">
        <v>0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72</v>
      </c>
      <c r="B10" s="20">
        <v>67</v>
      </c>
      <c r="C10" s="20">
        <v>0</v>
      </c>
      <c r="D10" s="20">
        <v>0</v>
      </c>
      <c r="E10" s="20">
        <v>57</v>
      </c>
      <c r="F10" s="20">
        <v>0</v>
      </c>
      <c r="G10" s="20">
        <v>0</v>
      </c>
      <c r="H10" s="20">
        <v>0</v>
      </c>
      <c r="I10" s="20">
        <v>0</v>
      </c>
      <c r="J10" s="26">
        <v>10</v>
      </c>
      <c r="K10" s="27">
        <v>67</v>
      </c>
      <c r="L10" s="20">
        <v>0</v>
      </c>
      <c r="M10" s="20">
        <v>0</v>
      </c>
      <c r="N10" s="20">
        <v>57</v>
      </c>
      <c r="O10" s="20">
        <v>0</v>
      </c>
      <c r="P10" s="20">
        <v>0</v>
      </c>
      <c r="Q10" s="20">
        <v>0</v>
      </c>
      <c r="R10" s="20">
        <v>0</v>
      </c>
      <c r="S10" s="26">
        <v>10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65</v>
      </c>
      <c r="B11" s="20">
        <v>89</v>
      </c>
      <c r="C11" s="20">
        <v>0</v>
      </c>
      <c r="D11" s="20">
        <v>0</v>
      </c>
      <c r="E11" s="20">
        <v>89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7">
        <v>89</v>
      </c>
      <c r="L11" s="20">
        <v>0</v>
      </c>
      <c r="M11" s="20">
        <v>0</v>
      </c>
      <c r="N11" s="20">
        <v>89</v>
      </c>
      <c r="O11" s="20">
        <v>0</v>
      </c>
      <c r="P11" s="20">
        <v>0</v>
      </c>
      <c r="Q11" s="20">
        <v>0</v>
      </c>
      <c r="R11" s="20">
        <v>0</v>
      </c>
      <c r="S11" s="26">
        <v>0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67</v>
      </c>
      <c r="B12" s="20">
        <v>93</v>
      </c>
      <c r="C12" s="20">
        <v>0</v>
      </c>
      <c r="D12" s="20">
        <v>0</v>
      </c>
      <c r="E12" s="20">
        <v>93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7">
        <v>93</v>
      </c>
      <c r="L12" s="20">
        <v>0</v>
      </c>
      <c r="M12" s="20">
        <v>0</v>
      </c>
      <c r="N12" s="20">
        <v>93</v>
      </c>
      <c r="O12" s="20">
        <v>0</v>
      </c>
      <c r="P12" s="20">
        <v>0</v>
      </c>
      <c r="Q12" s="20">
        <v>0</v>
      </c>
      <c r="R12" s="20">
        <v>0</v>
      </c>
      <c r="S12" s="26">
        <v>0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68</v>
      </c>
      <c r="B13" s="20">
        <v>376</v>
      </c>
      <c r="C13" s="20">
        <v>200</v>
      </c>
      <c r="D13" s="20">
        <v>0</v>
      </c>
      <c r="E13" s="20">
        <v>337</v>
      </c>
      <c r="F13" s="20">
        <v>0</v>
      </c>
      <c r="G13" s="20">
        <v>0</v>
      </c>
      <c r="H13" s="20">
        <v>0</v>
      </c>
      <c r="I13" s="20">
        <v>0</v>
      </c>
      <c r="J13" s="26">
        <v>239</v>
      </c>
      <c r="K13" s="27">
        <v>376</v>
      </c>
      <c r="L13" s="20">
        <v>200</v>
      </c>
      <c r="M13" s="20">
        <v>0</v>
      </c>
      <c r="N13" s="20">
        <v>337</v>
      </c>
      <c r="O13" s="20">
        <v>0</v>
      </c>
      <c r="P13" s="20">
        <v>0</v>
      </c>
      <c r="Q13" s="20">
        <v>0</v>
      </c>
      <c r="R13" s="20">
        <v>0</v>
      </c>
      <c r="S13" s="26">
        <v>239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71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6">
        <v>0</v>
      </c>
      <c r="K14" s="27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6">
        <v>0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ht="15" thickBot="1" x14ac:dyDescent="0.35">
      <c r="A15" s="17" t="s">
        <v>73</v>
      </c>
      <c r="B15" s="20">
        <v>0</v>
      </c>
      <c r="C15" s="20">
        <v>7000</v>
      </c>
      <c r="D15" s="20">
        <v>0</v>
      </c>
      <c r="E15" s="20">
        <v>6200</v>
      </c>
      <c r="F15" s="20">
        <v>0</v>
      </c>
      <c r="G15" s="20">
        <v>0</v>
      </c>
      <c r="H15" s="20">
        <v>0</v>
      </c>
      <c r="I15" s="20">
        <v>0</v>
      </c>
      <c r="J15" s="26">
        <v>800</v>
      </c>
      <c r="K15" s="27">
        <v>0</v>
      </c>
      <c r="L15" s="20">
        <v>7000</v>
      </c>
      <c r="M15" s="20">
        <v>0</v>
      </c>
      <c r="N15" s="20">
        <v>6200</v>
      </c>
      <c r="O15" s="20">
        <v>0</v>
      </c>
      <c r="P15" s="20">
        <v>0</v>
      </c>
      <c r="Q15" s="20">
        <v>0</v>
      </c>
      <c r="R15" s="20">
        <v>0</v>
      </c>
      <c r="S15" s="26">
        <v>800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s="37" customFormat="1" ht="16.2" thickBot="1" x14ac:dyDescent="0.35">
      <c r="A16" s="32" t="s">
        <v>19</v>
      </c>
      <c r="B16" s="33">
        <f t="shared" ref="B16:AB16" si="10">SUM(B4:B15)</f>
        <v>820</v>
      </c>
      <c r="C16" s="33">
        <f t="shared" si="10"/>
        <v>9400</v>
      </c>
      <c r="D16" s="33">
        <f t="shared" si="10"/>
        <v>0</v>
      </c>
      <c r="E16" s="33">
        <f t="shared" si="10"/>
        <v>7286</v>
      </c>
      <c r="F16" s="33">
        <f t="shared" si="10"/>
        <v>0</v>
      </c>
      <c r="G16" s="33">
        <f t="shared" si="10"/>
        <v>0</v>
      </c>
      <c r="H16" s="33">
        <f t="shared" si="10"/>
        <v>0</v>
      </c>
      <c r="I16" s="33">
        <f t="shared" si="10"/>
        <v>0</v>
      </c>
      <c r="J16" s="34">
        <f t="shared" si="10"/>
        <v>2934</v>
      </c>
      <c r="K16" s="35">
        <f t="shared" si="10"/>
        <v>820</v>
      </c>
      <c r="L16" s="33">
        <f t="shared" si="10"/>
        <v>9400</v>
      </c>
      <c r="M16" s="33">
        <f t="shared" si="10"/>
        <v>0</v>
      </c>
      <c r="N16" s="33">
        <f t="shared" si="10"/>
        <v>7286</v>
      </c>
      <c r="O16" s="33">
        <f t="shared" si="10"/>
        <v>0</v>
      </c>
      <c r="P16" s="33">
        <f t="shared" si="10"/>
        <v>0</v>
      </c>
      <c r="Q16" s="33">
        <f t="shared" si="10"/>
        <v>0</v>
      </c>
      <c r="R16" s="33">
        <f t="shared" si="10"/>
        <v>0</v>
      </c>
      <c r="S16" s="34">
        <f t="shared" si="10"/>
        <v>2934</v>
      </c>
      <c r="T16" s="33">
        <f t="shared" si="10"/>
        <v>0</v>
      </c>
      <c r="U16" s="33">
        <f t="shared" si="10"/>
        <v>0</v>
      </c>
      <c r="V16" s="33">
        <f t="shared" si="10"/>
        <v>0</v>
      </c>
      <c r="W16" s="33">
        <f t="shared" si="10"/>
        <v>0</v>
      </c>
      <c r="X16" s="33">
        <f t="shared" si="10"/>
        <v>0</v>
      </c>
      <c r="Y16" s="33">
        <f t="shared" si="10"/>
        <v>0</v>
      </c>
      <c r="Z16" s="33">
        <f t="shared" si="10"/>
        <v>0</v>
      </c>
      <c r="AA16" s="33">
        <f t="shared" si="10"/>
        <v>0</v>
      </c>
      <c r="AB16" s="34">
        <f t="shared" si="10"/>
        <v>0</v>
      </c>
      <c r="AC16" s="36"/>
    </row>
  </sheetData>
  <mergeCells count="3">
    <mergeCell ref="B1:J1"/>
    <mergeCell ref="K1:S1"/>
    <mergeCell ref="T1:AB1"/>
  </mergeCells>
  <conditionalFormatting sqref="A5">
    <cfRule type="duplicateValues" dxfId="3" priority="2"/>
  </conditionalFormatting>
  <conditionalFormatting sqref="A6:A15">
    <cfRule type="duplicateValues" dxfId="2" priority="1"/>
  </conditionalFormatting>
  <conditionalFormatting sqref="A4">
    <cfRule type="duplicateValues" dxfId="1" priority="12"/>
  </conditionalFormatting>
  <conditionalFormatting sqref="A16:A1048576 A1:A3">
    <cfRule type="duplicateValues" dxfId="0" priority="32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2021-04-23T09:31:49Z</dcterms:modified>
</cp:coreProperties>
</file>