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5 MAY 2021\3482211-NANDA AGRO SALES CORPORATION\"/>
    </mc:Choice>
  </mc:AlternateContent>
  <xr:revisionPtr revIDLastSave="0" documentId="13_ncr:1_{81E30794-B096-4F43-95CD-41A645141EE0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working'!$A$1:$H$65</definedName>
    <definedName name="_xlnm._FilterDatabase" localSheetId="5" hidden="1">Reco!$A$3:$AC$65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39" r:id="rId10"/>
  </pivotCaches>
</workbook>
</file>

<file path=xl/calcChain.xml><?xml version="1.0" encoding="utf-8"?>
<calcChain xmlns="http://schemas.openxmlformats.org/spreadsheetml/2006/main">
  <c r="M63" i="2" l="1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G63" i="5"/>
  <c r="G59" i="5"/>
  <c r="G58" i="5"/>
  <c r="G52" i="5"/>
  <c r="G48" i="5"/>
  <c r="G34" i="5"/>
  <c r="G32" i="5"/>
  <c r="G33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9" i="5"/>
  <c r="G50" i="5"/>
  <c r="G51" i="5"/>
  <c r="G53" i="5"/>
  <c r="G54" i="5"/>
  <c r="G55" i="5"/>
  <c r="G56" i="5"/>
  <c r="G57" i="5"/>
  <c r="G60" i="5"/>
  <c r="G61" i="5"/>
  <c r="G62" i="5"/>
  <c r="G29" i="5"/>
  <c r="G28" i="5"/>
  <c r="G26" i="5"/>
  <c r="G17" i="5"/>
  <c r="G16" i="5"/>
  <c r="G15" i="5"/>
  <c r="G14" i="5"/>
  <c r="G13" i="5"/>
  <c r="G12" i="5"/>
  <c r="G9" i="5"/>
  <c r="G8" i="5"/>
  <c r="G6" i="5"/>
  <c r="G5" i="5"/>
  <c r="G3" i="5"/>
  <c r="G4" i="5"/>
  <c r="G7" i="5"/>
  <c r="G10" i="5"/>
  <c r="G11" i="5"/>
  <c r="G18" i="5"/>
  <c r="G19" i="5"/>
  <c r="G20" i="5"/>
  <c r="G21" i="5"/>
  <c r="G22" i="5"/>
  <c r="G23" i="5"/>
  <c r="G24" i="5"/>
  <c r="G25" i="5"/>
  <c r="G27" i="5"/>
  <c r="G30" i="5"/>
  <c r="G31" i="5"/>
  <c r="G64" i="5"/>
  <c r="G65" i="5"/>
  <c r="G2" i="5"/>
  <c r="I71" i="1"/>
  <c r="G71" i="1"/>
  <c r="H71" i="1" s="1"/>
  <c r="I70" i="1"/>
  <c r="K70" i="1" s="1"/>
  <c r="L70" i="1" s="1"/>
  <c r="G70" i="1"/>
  <c r="H70" i="1" s="1"/>
  <c r="I69" i="1"/>
  <c r="K69" i="1" s="1"/>
  <c r="L69" i="1" s="1"/>
  <c r="H69" i="1"/>
  <c r="G69" i="1"/>
  <c r="I68" i="1"/>
  <c r="K68" i="1" s="1"/>
  <c r="L68" i="1" s="1"/>
  <c r="G68" i="1"/>
  <c r="H68" i="1" s="1"/>
  <c r="I67" i="1"/>
  <c r="G67" i="1"/>
  <c r="H67" i="1" s="1"/>
  <c r="I66" i="1"/>
  <c r="J66" i="1" s="1"/>
  <c r="G66" i="1"/>
  <c r="H66" i="1" s="1"/>
  <c r="I65" i="1"/>
  <c r="K65" i="1" s="1"/>
  <c r="L65" i="1" s="1"/>
  <c r="H65" i="1"/>
  <c r="G65" i="1"/>
  <c r="I64" i="1"/>
  <c r="G64" i="1"/>
  <c r="H64" i="1" s="1"/>
  <c r="I63" i="1"/>
  <c r="G63" i="1"/>
  <c r="H63" i="1" s="1"/>
  <c r="J62" i="1"/>
  <c r="I62" i="1"/>
  <c r="G62" i="1"/>
  <c r="H62" i="1" s="1"/>
  <c r="I61" i="1"/>
  <c r="H61" i="1"/>
  <c r="G61" i="1"/>
  <c r="I60" i="1"/>
  <c r="G60" i="1"/>
  <c r="H60" i="1" s="1"/>
  <c r="I59" i="1"/>
  <c r="K59" i="1" s="1"/>
  <c r="L59" i="1" s="1"/>
  <c r="G59" i="1"/>
  <c r="H59" i="1" s="1"/>
  <c r="I58" i="1"/>
  <c r="J58" i="1" s="1"/>
  <c r="G58" i="1"/>
  <c r="H58" i="1" s="1"/>
  <c r="I57" i="1"/>
  <c r="G57" i="1"/>
  <c r="H57" i="1" s="1"/>
  <c r="I56" i="1"/>
  <c r="G56" i="1"/>
  <c r="H56" i="1" s="1"/>
  <c r="I55" i="1"/>
  <c r="K55" i="1" s="1"/>
  <c r="L55" i="1" s="1"/>
  <c r="G55" i="1"/>
  <c r="H55" i="1" s="1"/>
  <c r="I54" i="1"/>
  <c r="J54" i="1" s="1"/>
  <c r="G54" i="1"/>
  <c r="H54" i="1" s="1"/>
  <c r="I53" i="1"/>
  <c r="K53" i="1" s="1"/>
  <c r="L53" i="1" s="1"/>
  <c r="G53" i="1"/>
  <c r="H53" i="1" s="1"/>
  <c r="I52" i="1"/>
  <c r="G52" i="1"/>
  <c r="H52" i="1" s="1"/>
  <c r="I51" i="1"/>
  <c r="G51" i="1"/>
  <c r="H51" i="1" s="1"/>
  <c r="K50" i="1"/>
  <c r="L50" i="1" s="1"/>
  <c r="I50" i="1"/>
  <c r="J50" i="1" s="1"/>
  <c r="G50" i="1"/>
  <c r="H50" i="1" s="1"/>
  <c r="I49" i="1"/>
  <c r="G49" i="1"/>
  <c r="H49" i="1" s="1"/>
  <c r="I48" i="1"/>
  <c r="G48" i="1"/>
  <c r="H48" i="1" s="1"/>
  <c r="I47" i="1"/>
  <c r="G47" i="1"/>
  <c r="H47" i="1" s="1"/>
  <c r="I46" i="1"/>
  <c r="J46" i="1" s="1"/>
  <c r="G46" i="1"/>
  <c r="H46" i="1" s="1"/>
  <c r="I45" i="1"/>
  <c r="K45" i="1" s="1"/>
  <c r="L45" i="1" s="1"/>
  <c r="G45" i="1"/>
  <c r="H45" i="1" s="1"/>
  <c r="I44" i="1"/>
  <c r="G44" i="1"/>
  <c r="H44" i="1" s="1"/>
  <c r="I43" i="1"/>
  <c r="G43" i="1"/>
  <c r="H43" i="1" s="1"/>
  <c r="I42" i="1"/>
  <c r="J42" i="1" s="1"/>
  <c r="G42" i="1"/>
  <c r="H42" i="1" s="1"/>
  <c r="I41" i="1"/>
  <c r="G41" i="1"/>
  <c r="H41" i="1" s="1"/>
  <c r="I40" i="1"/>
  <c r="G40" i="1"/>
  <c r="H40" i="1" s="1"/>
  <c r="I39" i="1"/>
  <c r="G39" i="1"/>
  <c r="H39" i="1" s="1"/>
  <c r="I38" i="1"/>
  <c r="J38" i="1" s="1"/>
  <c r="G38" i="1"/>
  <c r="H38" i="1" s="1"/>
  <c r="I37" i="1"/>
  <c r="G37" i="1"/>
  <c r="H37" i="1" s="1"/>
  <c r="I36" i="1"/>
  <c r="K36" i="1" s="1"/>
  <c r="L36" i="1" s="1"/>
  <c r="G36" i="1"/>
  <c r="H36" i="1" s="1"/>
  <c r="I35" i="1"/>
  <c r="K35" i="1" s="1"/>
  <c r="L35" i="1" s="1"/>
  <c r="G35" i="1"/>
  <c r="H35" i="1" s="1"/>
  <c r="K34" i="1"/>
  <c r="L34" i="1" s="1"/>
  <c r="I34" i="1"/>
  <c r="J34" i="1" s="1"/>
  <c r="G34" i="1"/>
  <c r="H34" i="1" s="1"/>
  <c r="I33" i="1"/>
  <c r="G33" i="1"/>
  <c r="H33" i="1" s="1"/>
  <c r="I32" i="1"/>
  <c r="G32" i="1"/>
  <c r="H32" i="1" s="1"/>
  <c r="I31" i="1"/>
  <c r="G31" i="1"/>
  <c r="H31" i="1" s="1"/>
  <c r="I30" i="1"/>
  <c r="J30" i="1" s="1"/>
  <c r="G30" i="1"/>
  <c r="H30" i="1" s="1"/>
  <c r="I29" i="1"/>
  <c r="G29" i="1"/>
  <c r="H29" i="1" s="1"/>
  <c r="I28" i="1"/>
  <c r="G28" i="1"/>
  <c r="H28" i="1" s="1"/>
  <c r="I27" i="1"/>
  <c r="G27" i="1"/>
  <c r="H27" i="1" s="1"/>
  <c r="I26" i="1"/>
  <c r="J26" i="1" s="1"/>
  <c r="G26" i="1"/>
  <c r="H26" i="1" s="1"/>
  <c r="I25" i="1"/>
  <c r="G25" i="1"/>
  <c r="H25" i="1" s="1"/>
  <c r="I24" i="1"/>
  <c r="G24" i="1"/>
  <c r="H24" i="1" s="1"/>
  <c r="I23" i="1"/>
  <c r="G23" i="1"/>
  <c r="H23" i="1" s="1"/>
  <c r="I22" i="1"/>
  <c r="J22" i="1" s="1"/>
  <c r="G22" i="1"/>
  <c r="H22" i="1" s="1"/>
  <c r="I21" i="1"/>
  <c r="G21" i="1"/>
  <c r="H21" i="1" s="1"/>
  <c r="I20" i="1"/>
  <c r="G20" i="1"/>
  <c r="H20" i="1" s="1"/>
  <c r="I19" i="1"/>
  <c r="G19" i="1"/>
  <c r="H19" i="1" s="1"/>
  <c r="I18" i="1"/>
  <c r="J18" i="1" s="1"/>
  <c r="G18" i="1"/>
  <c r="H18" i="1" s="1"/>
  <c r="I17" i="1"/>
  <c r="G17" i="1"/>
  <c r="H17" i="1" s="1"/>
  <c r="I16" i="1"/>
  <c r="K16" i="1" s="1"/>
  <c r="L16" i="1" s="1"/>
  <c r="G16" i="1"/>
  <c r="H16" i="1" s="1"/>
  <c r="I15" i="1"/>
  <c r="G15" i="1"/>
  <c r="H15" i="1" s="1"/>
  <c r="I14" i="1"/>
  <c r="J14" i="1" s="1"/>
  <c r="G14" i="1"/>
  <c r="H14" i="1" s="1"/>
  <c r="I13" i="1"/>
  <c r="K13" i="1" s="1"/>
  <c r="L13" i="1" s="1"/>
  <c r="G13" i="1"/>
  <c r="H13" i="1" s="1"/>
  <c r="I12" i="1"/>
  <c r="G12" i="1"/>
  <c r="H12" i="1" s="1"/>
  <c r="I11" i="1"/>
  <c r="K11" i="1" s="1"/>
  <c r="L11" i="1" s="1"/>
  <c r="G11" i="1"/>
  <c r="H11" i="1" s="1"/>
  <c r="I10" i="1"/>
  <c r="J10" i="1" s="1"/>
  <c r="G10" i="1"/>
  <c r="H10" i="1" s="1"/>
  <c r="I9" i="1"/>
  <c r="G9" i="1"/>
  <c r="H9" i="1" s="1"/>
  <c r="I8" i="1"/>
  <c r="G8" i="1"/>
  <c r="H8" i="1" s="1"/>
  <c r="K9" i="1" l="1"/>
  <c r="L9" i="1" s="1"/>
  <c r="K20" i="1"/>
  <c r="L20" i="1" s="1"/>
  <c r="K28" i="1"/>
  <c r="L28" i="1" s="1"/>
  <c r="K43" i="1"/>
  <c r="L43" i="1" s="1"/>
  <c r="K62" i="1"/>
  <c r="L62" i="1" s="1"/>
  <c r="K21" i="1"/>
  <c r="L21" i="1" s="1"/>
  <c r="K29" i="1"/>
  <c r="L29" i="1" s="1"/>
  <c r="K48" i="1"/>
  <c r="L48" i="1" s="1"/>
  <c r="K10" i="1"/>
  <c r="L10" i="1" s="1"/>
  <c r="K41" i="1"/>
  <c r="L41" i="1" s="1"/>
  <c r="K52" i="1"/>
  <c r="L52" i="1" s="1"/>
  <c r="K60" i="1"/>
  <c r="L60" i="1" s="1"/>
  <c r="K66" i="1"/>
  <c r="L66" i="1" s="1"/>
  <c r="K18" i="1"/>
  <c r="L18" i="1" s="1"/>
  <c r="K23" i="1"/>
  <c r="L23" i="1" s="1"/>
  <c r="K27" i="1"/>
  <c r="L27" i="1" s="1"/>
  <c r="K42" i="1"/>
  <c r="L42" i="1" s="1"/>
  <c r="K61" i="1"/>
  <c r="L61" i="1" s="1"/>
  <c r="K14" i="1"/>
  <c r="L14" i="1" s="1"/>
  <c r="K25" i="1"/>
  <c r="L25" i="1" s="1"/>
  <c r="K32" i="1"/>
  <c r="L32" i="1" s="1"/>
  <c r="K39" i="1"/>
  <c r="L39" i="1" s="1"/>
  <c r="K46" i="1"/>
  <c r="L46" i="1" s="1"/>
  <c r="K57" i="1"/>
  <c r="L57" i="1" s="1"/>
  <c r="K63" i="1"/>
  <c r="L63" i="1" s="1"/>
  <c r="K15" i="1"/>
  <c r="L15" i="1" s="1"/>
  <c r="K12" i="1"/>
  <c r="L12" i="1" s="1"/>
  <c r="K19" i="1"/>
  <c r="L19" i="1" s="1"/>
  <c r="K26" i="1"/>
  <c r="L26" i="1" s="1"/>
  <c r="K37" i="1"/>
  <c r="L37" i="1" s="1"/>
  <c r="K44" i="1"/>
  <c r="L44" i="1" s="1"/>
  <c r="K51" i="1"/>
  <c r="L51" i="1" s="1"/>
  <c r="K58" i="1"/>
  <c r="L58" i="1" s="1"/>
  <c r="K67" i="1"/>
  <c r="L67" i="1" s="1"/>
  <c r="J70" i="1"/>
  <c r="K40" i="1"/>
  <c r="L40" i="1" s="1"/>
  <c r="K30" i="1"/>
  <c r="L30" i="1" s="1"/>
  <c r="K8" i="1"/>
  <c r="L8" i="1" s="1"/>
  <c r="K54" i="1"/>
  <c r="L54" i="1" s="1"/>
  <c r="K64" i="1"/>
  <c r="L64" i="1" s="1"/>
  <c r="K22" i="1"/>
  <c r="L22" i="1" s="1"/>
  <c r="K33" i="1"/>
  <c r="L33" i="1" s="1"/>
  <c r="K47" i="1"/>
  <c r="L47" i="1" s="1"/>
  <c r="K17" i="1"/>
  <c r="L17" i="1" s="1"/>
  <c r="K24" i="1"/>
  <c r="L24" i="1" s="1"/>
  <c r="K31" i="1"/>
  <c r="L31" i="1" s="1"/>
  <c r="K38" i="1"/>
  <c r="L38" i="1" s="1"/>
  <c r="K49" i="1"/>
  <c r="L49" i="1" s="1"/>
  <c r="K56" i="1"/>
  <c r="L56" i="1" s="1"/>
  <c r="K71" i="1"/>
  <c r="L71" i="1" s="1"/>
  <c r="X31" i="4"/>
  <c r="Z34" i="4"/>
  <c r="X35" i="4"/>
  <c r="AB37" i="4"/>
  <c r="X39" i="4"/>
  <c r="V40" i="4"/>
  <c r="T41" i="4"/>
  <c r="AB41" i="4"/>
  <c r="X43" i="4"/>
  <c r="V44" i="4"/>
  <c r="X47" i="4"/>
  <c r="X55" i="4"/>
  <c r="Z58" i="4"/>
  <c r="X59" i="4"/>
  <c r="Z62" i="4"/>
  <c r="V64" i="4"/>
  <c r="Y38" i="4"/>
  <c r="AA41" i="4"/>
  <c r="W55" i="4"/>
  <c r="J9" i="1"/>
  <c r="J13" i="1"/>
  <c r="J17" i="1"/>
  <c r="J21" i="1"/>
  <c r="J25" i="1"/>
  <c r="J29" i="1"/>
  <c r="J33" i="1"/>
  <c r="J37" i="1"/>
  <c r="J41" i="1"/>
  <c r="J45" i="1"/>
  <c r="J49" i="1"/>
  <c r="J53" i="1"/>
  <c r="J57" i="1"/>
  <c r="J61" i="1"/>
  <c r="J65" i="1"/>
  <c r="J69" i="1"/>
  <c r="J8" i="1"/>
  <c r="J12" i="1"/>
  <c r="J16" i="1"/>
  <c r="J20" i="1"/>
  <c r="J24" i="1"/>
  <c r="J28" i="1"/>
  <c r="J32" i="1"/>
  <c r="J36" i="1"/>
  <c r="J40" i="1"/>
  <c r="J44" i="1"/>
  <c r="J48" i="1"/>
  <c r="J52" i="1"/>
  <c r="J56" i="1"/>
  <c r="J60" i="1"/>
  <c r="J64" i="1"/>
  <c r="J68" i="1"/>
  <c r="J11" i="1"/>
  <c r="J15" i="1"/>
  <c r="J19" i="1"/>
  <c r="J23" i="1"/>
  <c r="J27" i="1"/>
  <c r="J31" i="1"/>
  <c r="J35" i="1"/>
  <c r="J39" i="1"/>
  <c r="J43" i="1"/>
  <c r="J47" i="1"/>
  <c r="J51" i="1"/>
  <c r="J55" i="1"/>
  <c r="J59" i="1"/>
  <c r="J63" i="1"/>
  <c r="J67" i="1"/>
  <c r="J71" i="1"/>
  <c r="Z5" i="4"/>
  <c r="X10" i="4"/>
  <c r="T12" i="4"/>
  <c r="AB12" i="4"/>
  <c r="T16" i="4"/>
  <c r="AB16" i="4"/>
  <c r="X18" i="4"/>
  <c r="V19" i="4"/>
  <c r="T20" i="4"/>
  <c r="AB20" i="4"/>
  <c r="T32" i="4"/>
  <c r="AB32" i="4"/>
  <c r="Z41" i="4"/>
  <c r="V43" i="4"/>
  <c r="T44" i="4"/>
  <c r="Z45" i="4"/>
  <c r="V55" i="4"/>
  <c r="Z57" i="4"/>
  <c r="V59" i="4"/>
  <c r="V63" i="4"/>
  <c r="AB64" i="4"/>
  <c r="V9" i="4"/>
  <c r="T10" i="4"/>
  <c r="Z15" i="4"/>
  <c r="X16" i="4"/>
  <c r="T18" i="4"/>
  <c r="AB18" i="4"/>
  <c r="Z19" i="4"/>
  <c r="V33" i="4"/>
  <c r="T34" i="4"/>
  <c r="AB34" i="4"/>
  <c r="T38" i="4"/>
  <c r="Z39" i="4"/>
  <c r="Z43" i="4"/>
  <c r="X44" i="4"/>
  <c r="AB54" i="4"/>
  <c r="V57" i="4"/>
  <c r="Z59" i="4"/>
  <c r="T62" i="4"/>
  <c r="AB62" i="4"/>
  <c r="Z63" i="4"/>
  <c r="U34" i="4"/>
  <c r="AA35" i="4"/>
  <c r="AA39" i="4"/>
  <c r="Y40" i="4"/>
  <c r="Y44" i="4"/>
  <c r="Y48" i="4"/>
  <c r="T55" i="4"/>
  <c r="AB55" i="4"/>
  <c r="Z56" i="4"/>
  <c r="X57" i="4"/>
  <c r="W57" i="4"/>
  <c r="V58" i="4"/>
  <c r="U58" i="4"/>
  <c r="X61" i="4"/>
  <c r="V62" i="4"/>
  <c r="U62" i="4"/>
  <c r="Z64" i="4"/>
  <c r="U7" i="4"/>
  <c r="Y9" i="4"/>
  <c r="AA12" i="4"/>
  <c r="Y17" i="4"/>
  <c r="U21" i="4"/>
  <c r="AA22" i="4"/>
  <c r="Y23" i="4"/>
  <c r="U25" i="4"/>
  <c r="U49" i="4"/>
  <c r="Y20" i="4"/>
  <c r="AA24" i="4"/>
  <c r="Z24" i="4"/>
  <c r="W50" i="4"/>
  <c r="U17" i="4"/>
  <c r="U41" i="4"/>
  <c r="Y59" i="4"/>
  <c r="U13" i="4"/>
  <c r="AA14" i="4"/>
  <c r="X5" i="4"/>
  <c r="T7" i="4"/>
  <c r="AB7" i="4"/>
  <c r="X9" i="4"/>
  <c r="U10" i="4"/>
  <c r="V14" i="4"/>
  <c r="T15" i="4"/>
  <c r="X17" i="4"/>
  <c r="U18" i="4"/>
  <c r="T19" i="4"/>
  <c r="AB19" i="4"/>
  <c r="AA19" i="4"/>
  <c r="U22" i="4"/>
  <c r="Y24" i="4"/>
  <c r="W25" i="4"/>
  <c r="V25" i="4"/>
  <c r="W29" i="4"/>
  <c r="W49" i="4"/>
  <c r="V49" i="4"/>
  <c r="AB50" i="4"/>
  <c r="Y52" i="4"/>
  <c r="X33" i="4"/>
  <c r="V38" i="4"/>
  <c r="T39" i="4"/>
  <c r="AB39" i="4"/>
  <c r="X41" i="4"/>
  <c r="V42" i="4"/>
  <c r="T43" i="4"/>
  <c r="AB43" i="4"/>
  <c r="Z44" i="4"/>
  <c r="Y33" i="4"/>
  <c r="U39" i="4"/>
  <c r="U43" i="4"/>
  <c r="AA5" i="4"/>
  <c r="Z6" i="4"/>
  <c r="X7" i="4"/>
  <c r="T9" i="4"/>
  <c r="AB9" i="4"/>
  <c r="V12" i="4"/>
  <c r="T13" i="4"/>
  <c r="AB13" i="4"/>
  <c r="X15" i="4"/>
  <c r="AB17" i="4"/>
  <c r="AA17" i="4"/>
  <c r="Z18" i="4"/>
  <c r="X19" i="4"/>
  <c r="AA21" i="4"/>
  <c r="U24" i="4"/>
  <c r="T24" i="4"/>
  <c r="AB24" i="4"/>
  <c r="AA25" i="4"/>
  <c r="AA49" i="4"/>
  <c r="AA8" i="4"/>
  <c r="U11" i="4"/>
  <c r="X25" i="4"/>
  <c r="T27" i="4"/>
  <c r="Z28" i="4"/>
  <c r="U30" i="4"/>
  <c r="T30" i="4"/>
  <c r="AB30" i="4"/>
  <c r="Y51" i="4"/>
  <c r="X52" i="4"/>
  <c r="U53" i="4"/>
  <c r="AA62" i="4"/>
  <c r="U8" i="4"/>
  <c r="T8" i="4"/>
  <c r="AB8" i="4"/>
  <c r="V27" i="4"/>
  <c r="AB28" i="4"/>
  <c r="V30" i="4"/>
  <c r="AA36" i="4"/>
  <c r="Y37" i="4"/>
  <c r="T51" i="4"/>
  <c r="AB51" i="4"/>
  <c r="W53" i="4"/>
  <c r="W61" i="4"/>
  <c r="Z26" i="4"/>
  <c r="X27" i="4"/>
  <c r="W27" i="4"/>
  <c r="T29" i="4"/>
  <c r="AB29" i="4"/>
  <c r="Y30" i="4"/>
  <c r="W31" i="4"/>
  <c r="AA33" i="4"/>
  <c r="U36" i="4"/>
  <c r="AA60" i="4"/>
  <c r="U6" i="4"/>
  <c r="Y8" i="4"/>
  <c r="AA11" i="4"/>
  <c r="Y27" i="4"/>
  <c r="V29" i="4"/>
  <c r="AA30" i="4"/>
  <c r="AA46" i="4"/>
  <c r="W48" i="4"/>
  <c r="AA53" i="4"/>
  <c r="Z53" i="4"/>
  <c r="AA61" i="4"/>
  <c r="V5" i="4"/>
  <c r="T6" i="4"/>
  <c r="AB6" i="4"/>
  <c r="AA6" i="4"/>
  <c r="Y7" i="4"/>
  <c r="V8" i="4"/>
  <c r="AA9" i="4"/>
  <c r="Y10" i="4"/>
  <c r="V11" i="4"/>
  <c r="Y13" i="4"/>
  <c r="W14" i="4"/>
  <c r="V18" i="4"/>
  <c r="U19" i="4"/>
  <c r="X21" i="4"/>
  <c r="T23" i="4"/>
  <c r="AB23" i="4"/>
  <c r="Z31" i="4"/>
  <c r="Y31" i="4"/>
  <c r="V32" i="4"/>
  <c r="T33" i="4"/>
  <c r="AB33" i="4"/>
  <c r="X34" i="4"/>
  <c r="W35" i="4"/>
  <c r="T36" i="4"/>
  <c r="AB36" i="4"/>
  <c r="Z37" i="4"/>
  <c r="U42" i="4"/>
  <c r="AA47" i="4"/>
  <c r="Z54" i="4"/>
  <c r="AA57" i="4"/>
  <c r="T60" i="4"/>
  <c r="AB60" i="4"/>
  <c r="Z61" i="4"/>
  <c r="Y61" i="4"/>
  <c r="W62" i="4"/>
  <c r="U63" i="4"/>
  <c r="AA64" i="4"/>
  <c r="Y5" i="4"/>
  <c r="V6" i="4"/>
  <c r="AA7" i="4"/>
  <c r="U9" i="4"/>
  <c r="AA10" i="4"/>
  <c r="Z10" i="4"/>
  <c r="X11" i="4"/>
  <c r="X14" i="4"/>
  <c r="W15" i="4"/>
  <c r="U16" i="4"/>
  <c r="Y18" i="4"/>
  <c r="X22" i="4"/>
  <c r="W26" i="4"/>
  <c r="AA31" i="4"/>
  <c r="AA34" i="4"/>
  <c r="Y35" i="4"/>
  <c r="V36" i="4"/>
  <c r="T37" i="4"/>
  <c r="AA37" i="4"/>
  <c r="AA40" i="4"/>
  <c r="W46" i="4"/>
  <c r="U47" i="4"/>
  <c r="AA48" i="4"/>
  <c r="Z48" i="4"/>
  <c r="V50" i="4"/>
  <c r="AA51" i="4"/>
  <c r="T54" i="4"/>
  <c r="AA54" i="4"/>
  <c r="AA58" i="4"/>
  <c r="V60" i="4"/>
  <c r="U60" i="4"/>
  <c r="W63" i="4"/>
  <c r="T64" i="4"/>
  <c r="V53" i="4"/>
  <c r="X6" i="4"/>
  <c r="Z8" i="4"/>
  <c r="AB10" i="4"/>
  <c r="Z11" i="4"/>
  <c r="W12" i="4"/>
  <c r="Y15" i="4"/>
  <c r="T17" i="4"/>
  <c r="W20" i="4"/>
  <c r="Y26" i="4"/>
  <c r="Z29" i="4"/>
  <c r="V31" i="4"/>
  <c r="AA32" i="4"/>
  <c r="Z35" i="4"/>
  <c r="U37" i="4"/>
  <c r="AA38" i="4"/>
  <c r="U40" i="4"/>
  <c r="AA45" i="4"/>
  <c r="Y46" i="4"/>
  <c r="Y56" i="4"/>
  <c r="V61" i="4"/>
  <c r="X63" i="4"/>
  <c r="U5" i="4"/>
  <c r="AB5" i="4"/>
  <c r="Y6" i="4"/>
  <c r="V7" i="4"/>
  <c r="W10" i="4"/>
  <c r="V13" i="4"/>
  <c r="U14" i="4"/>
  <c r="AB14" i="4"/>
  <c r="AA15" i="4"/>
  <c r="W17" i="4"/>
  <c r="U29" i="4"/>
  <c r="Z30" i="4"/>
  <c r="T35" i="4"/>
  <c r="AB35" i="4"/>
  <c r="Y36" i="4"/>
  <c r="X37" i="4"/>
  <c r="U38" i="4"/>
  <c r="Z46" i="4"/>
  <c r="V51" i="4"/>
  <c r="X54" i="4"/>
  <c r="W54" i="4"/>
  <c r="W58" i="4"/>
  <c r="Z60" i="4"/>
  <c r="W7" i="4"/>
  <c r="Y11" i="4"/>
  <c r="X13" i="4"/>
  <c r="X20" i="4"/>
  <c r="T21" i="4"/>
  <c r="AB21" i="4"/>
  <c r="Z22" i="4"/>
  <c r="Y22" i="4"/>
  <c r="V23" i="4"/>
  <c r="U23" i="4"/>
  <c r="W33" i="4"/>
  <c r="AB38" i="4"/>
  <c r="Y39" i="4"/>
  <c r="T40" i="4"/>
  <c r="AB40" i="4"/>
  <c r="Y41" i="4"/>
  <c r="T47" i="4"/>
  <c r="AB47" i="4"/>
  <c r="W52" i="4"/>
  <c r="V52" i="4"/>
  <c r="T53" i="4"/>
  <c r="AB53" i="4"/>
  <c r="Y54" i="4"/>
  <c r="U55" i="4"/>
  <c r="W59" i="4"/>
  <c r="Y64" i="4"/>
  <c r="U12" i="4"/>
  <c r="AA28" i="4"/>
  <c r="AA43" i="4"/>
  <c r="W44" i="4"/>
  <c r="X46" i="4"/>
  <c r="X48" i="4"/>
  <c r="T49" i="4"/>
  <c r="AB49" i="4"/>
  <c r="T5" i="4"/>
  <c r="AC5" i="4" s="1"/>
  <c r="W6" i="4"/>
  <c r="Z7" i="4"/>
  <c r="W9" i="4"/>
  <c r="T11" i="4"/>
  <c r="AB11" i="4"/>
  <c r="AA13" i="4"/>
  <c r="Z13" i="4"/>
  <c r="AB15" i="4"/>
  <c r="W16" i="4"/>
  <c r="V16" i="4"/>
  <c r="AA18" i="4"/>
  <c r="W19" i="4"/>
  <c r="AA20" i="4"/>
  <c r="Z20" i="4"/>
  <c r="V21" i="4"/>
  <c r="T22" i="4"/>
  <c r="AB22" i="4"/>
  <c r="W23" i="4"/>
  <c r="T26" i="4"/>
  <c r="AB26" i="4"/>
  <c r="AA26" i="4"/>
  <c r="U32" i="4"/>
  <c r="X42" i="4"/>
  <c r="W42" i="4"/>
  <c r="U45" i="4"/>
  <c r="T45" i="4"/>
  <c r="AB45" i="4"/>
  <c r="W47" i="4"/>
  <c r="V47" i="4"/>
  <c r="Y50" i="4"/>
  <c r="X50" i="4"/>
  <c r="U51" i="4"/>
  <c r="T56" i="4"/>
  <c r="AB56" i="4"/>
  <c r="AA56" i="4"/>
  <c r="T58" i="4"/>
  <c r="AB58" i="4"/>
  <c r="Y12" i="4"/>
  <c r="Z14" i="4"/>
  <c r="V15" i="4"/>
  <c r="Z17" i="4"/>
  <c r="Y19" i="4"/>
  <c r="U20" i="4"/>
  <c r="Y21" i="4"/>
  <c r="V22" i="4"/>
  <c r="Z23" i="4"/>
  <c r="V24" i="4"/>
  <c r="Z25" i="4"/>
  <c r="V26" i="4"/>
  <c r="U26" i="4"/>
  <c r="AA27" i="4"/>
  <c r="W28" i="4"/>
  <c r="Y29" i="4"/>
  <c r="X29" i="4"/>
  <c r="X32" i="4"/>
  <c r="W32" i="4"/>
  <c r="Z33" i="4"/>
  <c r="W34" i="4"/>
  <c r="V34" i="4"/>
  <c r="X36" i="4"/>
  <c r="W36" i="4"/>
  <c r="X38" i="4"/>
  <c r="W38" i="4"/>
  <c r="X40" i="4"/>
  <c r="W40" i="4"/>
  <c r="Z42" i="4"/>
  <c r="Y42" i="4"/>
  <c r="W43" i="4"/>
  <c r="AA44" i="4"/>
  <c r="W45" i="4"/>
  <c r="V45" i="4"/>
  <c r="T46" i="4"/>
  <c r="AB46" i="4"/>
  <c r="Y47" i="4"/>
  <c r="T48" i="4"/>
  <c r="AB48" i="4"/>
  <c r="X49" i="4"/>
  <c r="AA50" i="4"/>
  <c r="X51" i="4"/>
  <c r="AA52" i="4"/>
  <c r="Z52" i="4"/>
  <c r="U54" i="4"/>
  <c r="V56" i="4"/>
  <c r="Y63" i="4"/>
  <c r="U64" i="4"/>
  <c r="W5" i="4"/>
  <c r="W8" i="4"/>
  <c r="Z9" i="4"/>
  <c r="W11" i="4"/>
  <c r="Z12" i="4"/>
  <c r="Z16" i="4"/>
  <c r="V20" i="4"/>
  <c r="Z21" i="4"/>
  <c r="W22" i="4"/>
  <c r="AA23" i="4"/>
  <c r="W24" i="4"/>
  <c r="AB27" i="4"/>
  <c r="X28" i="4"/>
  <c r="W30" i="4"/>
  <c r="T31" i="4"/>
  <c r="AB31" i="4"/>
  <c r="Y32" i="4"/>
  <c r="U35" i="4"/>
  <c r="V37" i="4"/>
  <c r="V39" i="4"/>
  <c r="V41" i="4"/>
  <c r="AA42" i="4"/>
  <c r="AB44" i="4"/>
  <c r="X45" i="4"/>
  <c r="U46" i="4"/>
  <c r="Z47" i="4"/>
  <c r="U48" i="4"/>
  <c r="Y49" i="4"/>
  <c r="T50" i="4"/>
  <c r="Y53" i="4"/>
  <c r="V54" i="4"/>
  <c r="Z55" i="4"/>
  <c r="W56" i="4"/>
  <c r="T57" i="4"/>
  <c r="AB57" i="4"/>
  <c r="X58" i="4"/>
  <c r="T59" i="4"/>
  <c r="AB59" i="4"/>
  <c r="X60" i="4"/>
  <c r="T61" i="4"/>
  <c r="AB61" i="4"/>
  <c r="X62" i="4"/>
  <c r="AA63" i="4"/>
  <c r="W64" i="4"/>
  <c r="X8" i="4"/>
  <c r="V10" i="4"/>
  <c r="W13" i="4"/>
  <c r="T14" i="4"/>
  <c r="AA16" i="4"/>
  <c r="W18" i="4"/>
  <c r="X24" i="4"/>
  <c r="T25" i="4"/>
  <c r="AB25" i="4"/>
  <c r="X26" i="4"/>
  <c r="U27" i="4"/>
  <c r="Y28" i="4"/>
  <c r="AA29" i="4"/>
  <c r="X30" i="4"/>
  <c r="U31" i="4"/>
  <c r="Z32" i="4"/>
  <c r="U33" i="4"/>
  <c r="Y34" i="4"/>
  <c r="V35" i="4"/>
  <c r="Z36" i="4"/>
  <c r="W37" i="4"/>
  <c r="Z38" i="4"/>
  <c r="W39" i="4"/>
  <c r="Z40" i="4"/>
  <c r="W41" i="4"/>
  <c r="T42" i="4"/>
  <c r="AB42" i="4"/>
  <c r="Y43" i="4"/>
  <c r="U44" i="4"/>
  <c r="Y45" i="4"/>
  <c r="V46" i="4"/>
  <c r="V48" i="4"/>
  <c r="Z49" i="4"/>
  <c r="U50" i="4"/>
  <c r="Z51" i="4"/>
  <c r="U52" i="4"/>
  <c r="AA55" i="4"/>
  <c r="X56" i="4"/>
  <c r="U57" i="4"/>
  <c r="Y58" i="4"/>
  <c r="U59" i="4"/>
  <c r="Y60" i="4"/>
  <c r="U61" i="4"/>
  <c r="Y62" i="4"/>
  <c r="T63" i="4"/>
  <c r="AB63" i="4"/>
  <c r="X64" i="4"/>
  <c r="Y55" i="4"/>
  <c r="U56" i="4"/>
  <c r="U15" i="4"/>
  <c r="X23" i="4"/>
  <c r="Y57" i="4"/>
  <c r="Y14" i="4"/>
  <c r="V17" i="4"/>
  <c r="Z27" i="4"/>
  <c r="Z50" i="4"/>
  <c r="AA59" i="4"/>
  <c r="W60" i="4"/>
  <c r="V28" i="4"/>
  <c r="W51" i="4"/>
  <c r="X12" i="4"/>
  <c r="Y16" i="4"/>
  <c r="W21" i="4"/>
  <c r="Y25" i="4"/>
  <c r="T52" i="4"/>
  <c r="AB52" i="4"/>
  <c r="X53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T28" i="4" s="1"/>
  <c r="AC28" i="4" s="1"/>
  <c r="F3" i="2"/>
  <c r="U28" i="4" s="1"/>
  <c r="R11" i="5"/>
  <c r="AC54" i="4" l="1"/>
  <c r="AC14" i="4"/>
  <c r="AC37" i="4"/>
  <c r="AC31" i="4"/>
  <c r="AC50" i="4"/>
  <c r="AC11" i="4"/>
  <c r="AC58" i="4"/>
  <c r="AC6" i="4"/>
  <c r="AC30" i="4"/>
  <c r="AC62" i="4"/>
  <c r="AC17" i="4"/>
  <c r="AC46" i="4"/>
  <c r="AC22" i="4"/>
  <c r="AC64" i="4"/>
  <c r="AC32" i="4"/>
  <c r="AC12" i="4"/>
  <c r="AC61" i="4"/>
  <c r="AC43" i="4"/>
  <c r="AC55" i="4"/>
  <c r="AC42" i="4"/>
  <c r="AC48" i="4"/>
  <c r="AC52" i="4"/>
  <c r="AC59" i="4"/>
  <c r="AC45" i="4"/>
  <c r="AC53" i="4"/>
  <c r="AC21" i="4"/>
  <c r="AC36" i="4"/>
  <c r="AC51" i="4"/>
  <c r="AC24" i="4"/>
  <c r="AC16" i="4"/>
  <c r="AC26" i="4"/>
  <c r="AC40" i="4"/>
  <c r="AC35" i="4"/>
  <c r="AC8" i="4"/>
  <c r="AC19" i="4"/>
  <c r="AC7" i="4"/>
  <c r="AC25" i="4"/>
  <c r="AC56" i="4"/>
  <c r="AC60" i="4"/>
  <c r="AC23" i="4"/>
  <c r="AC29" i="4"/>
  <c r="AC27" i="4"/>
  <c r="AC13" i="4"/>
  <c r="AC39" i="4"/>
  <c r="AC41" i="4"/>
  <c r="AC15" i="4"/>
  <c r="AC57" i="4"/>
  <c r="AC18" i="4"/>
  <c r="AC63" i="4"/>
  <c r="AC49" i="4"/>
  <c r="AC47" i="4"/>
  <c r="AC33" i="4"/>
  <c r="AC9" i="4"/>
  <c r="AC20" i="4"/>
  <c r="AC38" i="4"/>
  <c r="AC10" i="4"/>
  <c r="AC44" i="4"/>
  <c r="AC34" i="4"/>
  <c r="B1" i="6"/>
  <c r="M64" i="2" l="1"/>
  <c r="L64" i="2"/>
  <c r="K64" i="2"/>
  <c r="J64" i="2"/>
  <c r="I64" i="2"/>
  <c r="H64" i="2"/>
  <c r="G64" i="2"/>
  <c r="F64" i="2"/>
  <c r="E64" i="2"/>
  <c r="S65" i="4" l="1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B4" i="4"/>
  <c r="AA4" i="4"/>
  <c r="Z4" i="4"/>
  <c r="Y4" i="4"/>
  <c r="X4" i="4"/>
  <c r="W4" i="4"/>
  <c r="V4" i="4"/>
  <c r="U4" i="4"/>
  <c r="T4" i="4"/>
  <c r="AC4" i="4" l="1"/>
  <c r="V65" i="4"/>
  <c r="Z65" i="4"/>
  <c r="W65" i="4"/>
  <c r="AA65" i="4"/>
  <c r="T65" i="4"/>
  <c r="X65" i="4"/>
  <c r="AB65" i="4"/>
  <c r="U65" i="4"/>
  <c r="Y65" i="4"/>
</calcChain>
</file>

<file path=xl/sharedStrings.xml><?xml version="1.0" encoding="utf-8"?>
<sst xmlns="http://schemas.openxmlformats.org/spreadsheetml/2006/main" count="745" uniqueCount="190">
  <si>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</si>
  <si>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</si>
  <si>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</si>
  <si>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</si>
  <si>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</si>
  <si>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</si>
  <si>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</si>
  <si>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</si>
  <si>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</si>
  <si>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</si>
  <si>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</si>
  <si>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</si>
  <si>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</si>
  <si>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</si>
  <si>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</si>
  <si>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</si>
  <si>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</si>
  <si>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</si>
  <si>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</si>
  <si>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</si>
  <si>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</si>
  <si>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</si>
  <si>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</si>
  <si>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</si>
  <si>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</si>
  <si>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</si>
  <si>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</si>
  <si>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</si>
  <si>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</si>
  <si>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</si>
  <si>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</si>
  <si>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</si>
  <si>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</si>
  <si>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</si>
  <si>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</si>
  <si>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</si>
  <si>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</si>
  <si>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</si>
  <si>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</si>
  <si>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</si>
  <si>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</si>
  <si>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</si>
  <si>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</si>
  <si>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</si>
  <si>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</si>
  <si>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</si>
  <si>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</si>
  <si>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</si>
  <si>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</si>
  <si>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</si>
  <si>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</si>
  <si>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</si>
  <si>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</si>
  <si>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</si>
  <si>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</si>
  <si>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</si>
  <si>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Pcs.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</si>
  <si>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</si>
  <si>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</si>
  <si>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</si>
  <si>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</si>
  <si>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</si>
  <si>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</si>
  <si>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</si>
  <si>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</si>
  <si>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</si>
  <si>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</si>
  <si>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</si>
  <si>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</si>
  <si>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</si>
  <si>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M/s Nanda Agro Sales Corporation Bhadra</t>
  </si>
  <si>
    <t>Gandhi Park, Station Road Bhadra</t>
  </si>
  <si>
    <t>From 1-1-2020 to 31-3-2020</t>
  </si>
  <si>
    <t>Group : Bayer</t>
  </si>
  <si>
    <t>MC : Main Store</t>
  </si>
  <si>
    <t>sapl sale</t>
  </si>
  <si>
    <t>diff</t>
  </si>
  <si>
    <t>sapl purch</t>
  </si>
  <si>
    <t>sapl closing</t>
  </si>
  <si>
    <t>Ambition 1 Ltr</t>
  </si>
  <si>
    <t>Ambition 250 Ml</t>
  </si>
  <si>
    <t>Ambition 500 Ml</t>
  </si>
  <si>
    <t>Antracol (T) Wp70-1kg</t>
  </si>
  <si>
    <t>Pouch</t>
  </si>
  <si>
    <t>Antracol (T) Wp70-500gm</t>
  </si>
  <si>
    <t>Atlantis Kl 3.6 150 Gr.Bot.</t>
  </si>
  <si>
    <t>Bajara 9444</t>
  </si>
  <si>
    <t>Kgs.</t>
  </si>
  <si>
    <t>Bajara 9444 Gold</t>
  </si>
  <si>
    <t>Bajara Hybrid Pa9072</t>
  </si>
  <si>
    <t>Belt Expert Sc480 100 Ml</t>
  </si>
  <si>
    <t>Bollgard Sp 7172 Bg II</t>
  </si>
  <si>
    <t>Bollgard Sp 7272 Bg II</t>
  </si>
  <si>
    <t>Pac</t>
  </si>
  <si>
    <t>Confidor (T) Sl200 -1ltr</t>
  </si>
  <si>
    <t>Bottle</t>
  </si>
  <si>
    <t>Confidor (T) Sl200-100ml</t>
  </si>
  <si>
    <t>Confidor (T) Sl200-250ml</t>
  </si>
  <si>
    <t>Confidor (T) Sl200-500ml</t>
  </si>
  <si>
    <t>Confidor Super (T) Sc350 - 250ml</t>
  </si>
  <si>
    <t>Confidor Super (T) Sc350-100ml</t>
  </si>
  <si>
    <t>Confidor Super (T) Sc350-500ml</t>
  </si>
  <si>
    <t>Decis Ec100 100ml</t>
  </si>
  <si>
    <t>Decis Ec100 250ml</t>
  </si>
  <si>
    <t>Evergol Xtend Fs308 - 250ml Bot.</t>
  </si>
  <si>
    <t>Evergol Xtend FS308-100ml</t>
  </si>
  <si>
    <t>Evergol Xtend FS308-40ml</t>
  </si>
  <si>
    <t>Fame (T) Sc480-100ml</t>
  </si>
  <si>
    <t>Fame (T) Sc480-10ml</t>
  </si>
  <si>
    <t>Fame (T) Sc480-250ml</t>
  </si>
  <si>
    <t>Fame (T) Sc480-50ml</t>
  </si>
  <si>
    <t>folicur (T) Ec250 - 250ml</t>
  </si>
  <si>
    <t>folicur (T) Ec250 - 500ml</t>
  </si>
  <si>
    <t>Folicur (T) EC250 1ltr</t>
  </si>
  <si>
    <t>ltr.</t>
  </si>
  <si>
    <t>Gaucho - 50ml</t>
  </si>
  <si>
    <t>Gaucho Fs 600 5ltr</t>
  </si>
  <si>
    <t>Gaucho Fs600 250ml</t>
  </si>
  <si>
    <t>Gaucho-100ml</t>
  </si>
  <si>
    <t>Lesenta Wg80 100gm</t>
  </si>
  <si>
    <t>Lesenta Wg80 250gm</t>
  </si>
  <si>
    <t>Lucifer-15% Wp</t>
  </si>
  <si>
    <t>Movento Energy Sc240 1ltr</t>
  </si>
  <si>
    <t>Movento Energy Sc240 250ml</t>
  </si>
  <si>
    <t>Mustard 5444</t>
  </si>
  <si>
    <t>Mustard PA 5210-1kg</t>
  </si>
  <si>
    <t>Mustard-5222</t>
  </si>
  <si>
    <t>Nativo Wg75-100gr Bag</t>
  </si>
  <si>
    <t>Nativo Wg75-250gr Bag</t>
  </si>
  <si>
    <t>Planofix Sl 45-100ml</t>
  </si>
  <si>
    <t>Planofix Sl 4,5-250ml</t>
  </si>
  <si>
    <t>Raxil 100gm</t>
  </si>
  <si>
    <t>Raxil Easy Fs60 13.4 Ml</t>
  </si>
  <si>
    <t>Raxil Easy Fs60 50 Ml</t>
  </si>
  <si>
    <t>Regent  (T)  Sc50 100ml</t>
  </si>
  <si>
    <t>Regent (T) Sc50-1ltr</t>
  </si>
  <si>
    <t>Regent (T) sc50-250ml</t>
  </si>
  <si>
    <t>Regent (T) Sc50-500ml</t>
  </si>
  <si>
    <t>Regent Gold Sc200-100ml</t>
  </si>
  <si>
    <t>Regent Gr0-1kg</t>
  </si>
  <si>
    <t>Regent Gr0-4kg</t>
  </si>
  <si>
    <t>Bags</t>
  </si>
  <si>
    <t>Regent Gr0-5 Kg</t>
  </si>
  <si>
    <t>Regent Ultra GR0 4 Kg BAG</t>
  </si>
  <si>
    <t>Solomon Od300-250ml</t>
  </si>
  <si>
    <t>Solomon Od 300-100ml</t>
  </si>
  <si>
    <t>Solomon Od300-1ltr</t>
  </si>
  <si>
    <t>Solomon Od300-500ml</t>
  </si>
  <si>
    <t>Velum Prime Sc400 500ml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</si>
  <si>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</si>
  <si>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</si>
  <si>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</si>
  <si>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</si>
  <si>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</si>
  <si>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</si>
  <si>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</si>
  <si>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</si>
  <si>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</si>
  <si>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</si>
  <si>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</si>
  <si>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</si>
  <si>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</si>
  <si>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</si>
  <si>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</si>
  <si>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</si>
  <si>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</si>
  <si>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</si>
  <si>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</si>
  <si>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</si>
  <si>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</si>
  <si>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</si>
  <si>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</si>
  <si>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</si>
  <si>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</si>
  <si>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</si>
  <si>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</si>
  <si>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</si>
  <si>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</si>
  <si>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</si>
  <si>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</si>
  <si>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Stock and Sales FOR THE PERIOD 01-Jan-2020 TO 31-Mar-2020</t>
  </si>
  <si>
    <t>OUTPUT IN : PIC,DETAILS AS : Column,CONSIDER : Voucher Date,INCLUDE VALIDATION : False</t>
  </si>
  <si>
    <t>DISTRIBUTOR:Nanda Agro Sales Corporation,</t>
  </si>
  <si>
    <t>SAPCODE</t>
  </si>
  <si>
    <t>ITEMALIAS</t>
  </si>
  <si>
    <t>Nanda Agro Sales Corporation</t>
  </si>
  <si>
    <t>GRANDTOTAL</t>
  </si>
  <si>
    <t>Generated on 6/4/2021 12:22:56 PM</t>
  </si>
  <si>
    <t>Zylem Report -01-Jan-2020 TO 31-Mar-2020</t>
  </si>
  <si>
    <t>Dealer Report - 01-Jan-2020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</si>
</sst>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NO.S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67" fontId="7" fillId="0" borderId="0" xfId="0" applyNumberFormat="1" applyFont="1" applyBorder="1" applyAlignment="1">
      <alignment horizontal="right" vertical="top"/>
    </xf>
    <xf numFmtId="166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17" fillId="6" borderId="11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AppData\Local\Temp\Rar$DIa17012.30141\WORK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s"/>
      <sheetName val="salepiv"/>
      <sheetName val="SALE"/>
      <sheetName val="Purchpiv"/>
      <sheetName val="PURCHASE"/>
      <sheetName val="PRODUCT"/>
    </sheetNames>
    <sheetDataSet>
      <sheetData sheetId="0"/>
      <sheetData sheetId="1">
        <row r="3">
          <cell r="A3" t="str">
            <v>Row Labels</v>
          </cell>
          <cell r="B3" t="str">
            <v>Sum of QTY</v>
          </cell>
        </row>
        <row r="4">
          <cell r="A4" t="str">
            <v>Ambition 1 Ltr-Unit</v>
          </cell>
          <cell r="B4">
            <v>58</v>
          </cell>
        </row>
        <row r="5">
          <cell r="A5" t="str">
            <v>Ambition 250 Ml-Unit</v>
          </cell>
          <cell r="B5">
            <v>4</v>
          </cell>
        </row>
        <row r="6">
          <cell r="A6" t="str">
            <v>Ambition 500 Ml-Unit</v>
          </cell>
          <cell r="B6">
            <v>57</v>
          </cell>
        </row>
        <row r="7">
          <cell r="A7" t="str">
            <v>Antracol (T) Wp70-500gm-Pouch</v>
          </cell>
          <cell r="B7">
            <v>1</v>
          </cell>
        </row>
        <row r="8">
          <cell r="A8" t="str">
            <v>Atlantis Kl 3.6 150 Gr.Bot.-Unit</v>
          </cell>
          <cell r="B8">
            <v>40</v>
          </cell>
        </row>
        <row r="9">
          <cell r="A9" t="str">
            <v>Confidor (T) Sl200-100ml-Bottle</v>
          </cell>
          <cell r="B9">
            <v>12</v>
          </cell>
        </row>
        <row r="10">
          <cell r="A10" t="str">
            <v>Confidor (T) Sl200-250ml-Bottle</v>
          </cell>
          <cell r="B10">
            <v>114</v>
          </cell>
        </row>
        <row r="11">
          <cell r="A11" t="str">
            <v>Confidor (T) Sl200-500ml-Bottle</v>
          </cell>
          <cell r="B11">
            <v>43</v>
          </cell>
        </row>
        <row r="12">
          <cell r="A12" t="str">
            <v>Decis Ec100 250ml-Unit</v>
          </cell>
          <cell r="B12">
            <v>4</v>
          </cell>
        </row>
        <row r="13">
          <cell r="A13" t="str">
            <v>Fame (T) Sc480-100ml-Bottle</v>
          </cell>
          <cell r="B13">
            <v>35</v>
          </cell>
        </row>
        <row r="14">
          <cell r="A14" t="str">
            <v>Fame (T) Sc480-250ml-Bottle</v>
          </cell>
          <cell r="B14">
            <v>7</v>
          </cell>
        </row>
        <row r="15">
          <cell r="A15" t="str">
            <v>Fame (T) Sc480-50ml-Bottle</v>
          </cell>
          <cell r="B15">
            <v>16</v>
          </cell>
        </row>
        <row r="16">
          <cell r="A16" t="str">
            <v>folicur (T) Ec250 - 500ml-Unit</v>
          </cell>
          <cell r="B16">
            <v>35</v>
          </cell>
        </row>
        <row r="17">
          <cell r="A17" t="str">
            <v>Folicur (T) EC250 1ltr-ltr.</v>
          </cell>
          <cell r="B17">
            <v>4</v>
          </cell>
        </row>
        <row r="18">
          <cell r="A18" t="str">
            <v>Gaucho-100ml-Unit</v>
          </cell>
          <cell r="B18">
            <v>100</v>
          </cell>
        </row>
        <row r="19">
          <cell r="A19" t="str">
            <v>Nativo Wg75-250gr Bag-Unit</v>
          </cell>
          <cell r="B19">
            <v>1</v>
          </cell>
        </row>
        <row r="20">
          <cell r="A20" t="str">
            <v>Planofix Sl 45-100ml-Bottle</v>
          </cell>
          <cell r="B20">
            <v>213</v>
          </cell>
        </row>
        <row r="21">
          <cell r="A21" t="str">
            <v>Raxil 100gm-Unit</v>
          </cell>
          <cell r="B21">
            <v>10</v>
          </cell>
        </row>
        <row r="22">
          <cell r="A22" t="str">
            <v>Regent (T) Sc50-500ml-Bottle</v>
          </cell>
          <cell r="B22">
            <v>1</v>
          </cell>
        </row>
        <row r="23">
          <cell r="A23" t="str">
            <v>Solomon Od 300-100ml-Unit</v>
          </cell>
          <cell r="B23">
            <v>102</v>
          </cell>
        </row>
        <row r="24">
          <cell r="A24" t="str">
            <v>Solomon Od300-1ltr-ltr.</v>
          </cell>
          <cell r="B24">
            <v>5</v>
          </cell>
        </row>
        <row r="25">
          <cell r="A25" t="str">
            <v>Solomon Od300-250ml-Unit</v>
          </cell>
          <cell r="B25">
            <v>44</v>
          </cell>
        </row>
        <row r="26">
          <cell r="A26" t="str">
            <v>Solomon Od300-500ml-Unit</v>
          </cell>
          <cell r="B26">
            <v>14</v>
          </cell>
        </row>
        <row r="27">
          <cell r="A27" t="str">
            <v>Velum Prime Sc400 500ml-Unit</v>
          </cell>
          <cell r="B27">
            <v>9</v>
          </cell>
        </row>
        <row r="28">
          <cell r="A28" t="str">
            <v>Grand Total</v>
          </cell>
          <cell r="B28">
            <v>929</v>
          </cell>
        </row>
      </sheetData>
      <sheetData sheetId="2"/>
      <sheetData sheetId="3">
        <row r="3">
          <cell r="A3" t="str">
            <v>Row Labels</v>
          </cell>
          <cell r="B3" t="str">
            <v>Sum of QTY</v>
          </cell>
        </row>
        <row r="4">
          <cell r="A4" t="str">
            <v>Fame (T) Sc480-100ml-Bottle</v>
          </cell>
          <cell r="B4">
            <v>40</v>
          </cell>
        </row>
        <row r="5">
          <cell r="A5" t="str">
            <v>Grand Total</v>
          </cell>
          <cell r="B5">
            <v>40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Sheet2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51.740149305559" createdVersion="6" refreshedVersion="7" minRefreshableVersion="3" recordCount="64" xr:uid="{3B4BF273-DF12-47AB-8880-CD036A8F0F8F}">
  <cacheSource type="worksheet">
    <worksheetSource name="=Dealer_Pivot"/>
  </cacheSource>
  <cacheFields count="8">
    <cacheField name="Item Details" numFmtId="49">
      <sharedItems/>
    </cacheField>
    <cacheField name="Unit" numFmtId="0">
      <sharedItems/>
    </cacheField>
    <cacheField name="Op. Qty" numFmtId="0">
      <sharedItems containsSemiMixedTypes="0" containsString="0" containsNumber="1" containsInteger="1" minValue="0" maxValue="640"/>
    </cacheField>
    <cacheField name="Purc." numFmtId="0">
      <sharedItems containsSemiMixedTypes="0" containsString="0" containsNumber="1" containsInteger="1" minValue="0" maxValue="40"/>
    </cacheField>
    <cacheField name="Sale" numFmtId="0">
      <sharedItems containsSemiMixedTypes="0" containsString="0" containsNumber="1" containsInteger="1" minValue="0" maxValue="213"/>
    </cacheField>
    <cacheField name="Cl. Qty" numFmtId="0">
      <sharedItems containsSemiMixedTypes="0" containsString="0" containsNumber="1" containsInteger="1" minValue="0" maxValue="583"/>
    </cacheField>
    <cacheField name="Combi Name" numFmtId="165">
      <sharedItems/>
    </cacheField>
    <cacheField name="Master Name" numFmtId="165">
      <sharedItems count="108">
        <s v="AMBITION 10X1L BOT IN"/>
        <s v="AMBITION 40X250ML BOT IN"/>
        <s v="AMBITION 20X500ML BOT IN"/>
        <s v="ANTRACOL (T) WP70 10X1KG BAG IN"/>
        <s v="ANTRACOL (T) WP70 20X500GR BAG IN"/>
        <s v="ATLANTIS KL3 6 15X160GR BOT IN"/>
        <s v="MILLET HYBRID 9444 GOLD 20X1.50KG BAG IN"/>
        <s v="MILLET HYBRID PA9072 20X1.5KG BAG IN"/>
        <s v="BELT EXPERT SC480 50X100ML BOT IN"/>
        <s v="SURPASS 7172 BG2 20X450GR BAG IN"/>
        <s v="DISCOUNTINUE PRODUCT"/>
        <s v="CONFIDOR (T) SL200 10X1L BOT IN"/>
        <s v="CONFIDOR (T) SL200 50X100ML BOT IN"/>
        <s v="CONFIDOR (T) SL200 20X250ML BOT IN"/>
        <s v="CONFIDOR (T) SL200 20X500ML BOT IN"/>
        <s v="CONFIDOR SUPER (T) SC350 20X250ML BOT IN"/>
        <s v="CONFIDOR SUPER (T) SC350 50X100ML BOT IN"/>
        <s v="CONFIDOR SUPER (T) SC350 20X500ML BOT IN"/>
        <s v="DECIS EC101-2 50X100ML BOX IN"/>
        <s v="DECIS EC101-2 40X250ML BOT IN"/>
        <s v="EVERGOL XTEND FS308 40X25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0X50ML BOT IN"/>
        <s v="FOLICUR (T) EC250 40X250ML BOT IN"/>
        <s v="FOLICUR (T) EC250 20X500ML BOT IN"/>
        <s v="GAUCHO FS600 100X50ML BOT IN"/>
        <s v="GAUCHO FS600 2X5L BOT IN"/>
        <s v="GAUCHO FS600 40X250ML BOT IN"/>
        <s v="GAUCHO FS600 50X100ML BOT IN"/>
        <s v="LESENTA WG80 50X100GR BAG IN"/>
        <s v="LESENTA WG80 20X250GR BAG IN"/>
        <s v="LUCIFER (T) WP15 25X160GR BAG IN"/>
        <s v="MOVENTO ENERGY SC240 10X1L BOT IN"/>
        <s v="MOVENTO ENERGY SC240 40X250ML BOT IN"/>
        <s v="MUSTARD 5444 30X1KG BAG IN"/>
        <s v="MUSTARD PA 5210 (LOC) 30X1KG BAG IN"/>
        <s v="MUSTARD 5222 30X1KG BAG IN"/>
        <s v="NATIVO WG75 50X100GR BAG IN"/>
        <s v="NATIVO WG75 40X250GR BAG IN"/>
        <s v="PLANOFIX SL4 5 50X100ML BOT IN"/>
        <s v="PLANOFIX SL4 5 40X250ML BOT IN"/>
        <s v="RAXIL (T) DS2 5X(10X100GR) BAG IN"/>
        <s v="RAXIL EASY FS60 10X(20X13.4ML) BOT IN"/>
        <s v="RAXIL EASY FS60 100X50ML BOT IN"/>
        <s v="REGENT (T) SC50 50X100ML BOT IN"/>
        <s v="REGENT (T) SC50 10X1L BOT IN"/>
        <s v="REGENT (T) SC50 20X250ML BOT IN"/>
        <s v="REGENT (T) SC50 20X500ML BOT IN"/>
        <s v="REGENT GOLD SC200 50X100ML BOT IN"/>
        <s v="REGENT GR0 3 20X1KG BAG IN"/>
        <s v="REGENT ULTRA GR0 6 5X4KG BAG IN"/>
        <s v="REGENT GR0 3 4X5KG BAG IN"/>
        <s v="SOLOMON OD300 40X250ML BOT IN"/>
        <s v="SOLOMON OD300 50X100ML BOT IN"/>
        <s v="SOLOMON OD300 10X1L BOT IN"/>
        <s v="SOLOMON OD300 20X500ML BOT IN"/>
        <s v="VELUM PRIME SC400 20X500ML BOT IN"/>
        <s v="ADORA (T) SC100 8X500ML BOT IN" u="1"/>
        <s v="EMESTO PRIME FS240 40X250ML BOT IN" u="1"/>
        <s v="EMESTO PRIME FS240 50X100ML BOT IN" u="1"/>
        <s v="FOOST WP50 20X250G BAG IN" u="1"/>
        <s v="FOOST WP50 24X500G BAG IN" u="1"/>
        <s v="SIMBOLA (T) SG20 10X1KG BOT IN" u="1"/>
        <s v="RICESTAR EC69 20X500ML BOT IN" u="1"/>
        <s v="RICESTAR EC69 40X250ML BOT IN" u="1"/>
        <s v="NATIVO WG75 20X500GR BAG IN" u="1"/>
        <e v="#N/A" u="1"/>
        <s v="SENCOR WP70 60X100GR BAG IN" u="1"/>
        <s v="TOPSTAR (T) WP80 8X(20X22.5GR) BOX IN" u="1"/>
        <s v="SUNRICE WG15 100X50GR BOT IN" u="1"/>
        <s v="SIMBOLA (T) SG20 10X500G BOT IN" u="1"/>
        <s v="SIMBOLA (T) SG20 20X250G BOT IN" u="1"/>
        <s v="REGENT GR0 3 1X25KG BOX WW" u="1"/>
        <s v="OBERON (T) SC240 20X500ML BOT IN" u="1"/>
        <s v="OBERON (T) SC240 40X200ML BOT IN" u="1"/>
        <s v="JUMP WG80 160X(10X2GR) BAG IN" u="1"/>
        <s v="FAME (T) SC480 4X500ML BOT IN" u="1"/>
        <s v="FOLICUR (T) EC250 10X1L BOT IN" u="1"/>
        <s v="NATIVO WG75 10X1KG BAG IN" u="1"/>
        <s v="RICESTAR EC69 10X1L BOT IN" u="1"/>
        <s v="RAXIL EASY FS60 10X1L BOT IN" u="1"/>
        <s v="MOMIJI WG85 50X60G BOT IN" u="1"/>
        <s v="LARVIN (T) WP75 20X250GR BAG IN" u="1"/>
        <s v="LARVIN (T) WP75 20X500GR BAG IN" u="1"/>
        <s v="LAUDIS SC630 8X115ML BOT IN" u="1"/>
        <s v="MONCEREN SC250 10X1L BOT IN" u="1"/>
        <s v="GAUCHO FS600 2X(5X1L) BOT IN" u="1"/>
        <s v="ANTRACOL (T) WP70 40X250GR BAG IN" u="1"/>
        <s v="ANTRACOL (T) WP70 50X100GR BAG IN" u="1"/>
        <s v="COUNCIL ACTIV WG30 12X(5X90GR) BOX IN" u="1"/>
        <s v="COUNCIL ACTIV WG30 8X(10X45GR) BOX IN" u="1"/>
        <s v="ALIETTE WP80 10X1KG BAG IN" u="1"/>
        <s v="WHIPSUPER (T) EC90 40X250ML BOT IN" u="1"/>
        <s v="ALANTO (T) SC240 50X100ML BOT IN" u="1"/>
        <s v="MONCEREN SC250 20X500ML BOT IN" u="1"/>
        <s v="EMESTO PRIME FS240 10X1L BOT IN" u="1"/>
        <s v="GLAMORE WG80 8X250GR BAG IN" u="1"/>
        <s v="ADORA (T) SC100 20X200ML BOT IN" u="1"/>
        <s v="ADORA (T) SC100 50X100ML BOT IN" u="1"/>
        <s v="ADORA (T) SC100 4X1L BOT IN" u="1"/>
        <s v="ADMIRE WG70 125X(8X2GR) BAG IN" u="1"/>
        <s v="SENCOR WP70 20X500GR BOX IN" u="1"/>
        <s v="ALIETTE WP80 40X100GR BAG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s v="Ambition 1 Ltr"/>
    <s v="Unit"/>
    <n v="485"/>
    <n v="0"/>
    <n v="58"/>
    <n v="427"/>
    <s v="Ambition 1 Ltr-unit"/>
    <x v="0"/>
  </r>
  <r>
    <s v="Ambition 250 Ml"/>
    <s v="Unit"/>
    <n v="74"/>
    <n v="0"/>
    <n v="4"/>
    <n v="70"/>
    <s v="Ambition 250 Ml-unit"/>
    <x v="1"/>
  </r>
  <r>
    <s v="Ambition 500 Ml"/>
    <s v="Unit"/>
    <n v="640"/>
    <n v="0"/>
    <n v="57"/>
    <n v="583"/>
    <s v="Ambition 500 Ml-unit"/>
    <x v="2"/>
  </r>
  <r>
    <s v="Antracol (T) Wp70-1kg"/>
    <s v="Pouch"/>
    <n v="129"/>
    <n v="0"/>
    <n v="0"/>
    <n v="129"/>
    <s v="Antracol (T) Wp70-1kg-Pouch"/>
    <x v="3"/>
  </r>
  <r>
    <s v="Antracol (T) Wp70-500gm"/>
    <s v="Pouch"/>
    <n v="95"/>
    <n v="0"/>
    <n v="1"/>
    <n v="94"/>
    <s v="Antracol (T) Wp70-500gm-Pouch"/>
    <x v="4"/>
  </r>
  <r>
    <s v="Atlantis Kl 3.6 150 Gr.Bot."/>
    <s v="Unit"/>
    <n v="41"/>
    <n v="0"/>
    <n v="40"/>
    <n v="1"/>
    <s v="Atlantis Kl 3.6 150 Gr.Bot.-unit"/>
    <x v="5"/>
  </r>
  <r>
    <s v="Bajara 9444"/>
    <s v="Kgs."/>
    <n v="0"/>
    <n v="0"/>
    <n v="0"/>
    <n v="0"/>
    <s v="Bajara 9444-kgs."/>
    <x v="6"/>
  </r>
  <r>
    <s v="Bajara 9444 Gold"/>
    <s v="Kgs."/>
    <n v="0"/>
    <n v="0"/>
    <n v="0"/>
    <n v="0"/>
    <s v="Bajara 9444 Gold-kgs."/>
    <x v="6"/>
  </r>
  <r>
    <s v="Bajara Hybrid Pa9072"/>
    <s v="Unit"/>
    <n v="0"/>
    <n v="0"/>
    <n v="0"/>
    <n v="0"/>
    <s v="Bajara Hybrid Pa9072-unit"/>
    <x v="7"/>
  </r>
  <r>
    <s v="Belt Expert Sc480 100 Ml"/>
    <s v="Unit"/>
    <n v="40"/>
    <n v="0"/>
    <n v="0"/>
    <n v="40"/>
    <s v="Belt Expert Sc480 100 Ml-unit"/>
    <x v="8"/>
  </r>
  <r>
    <s v="Bollgard Sp 7172 Bg II"/>
    <s v="Pcs."/>
    <n v="0"/>
    <n v="0"/>
    <n v="0"/>
    <n v="0"/>
    <s v="Bollgard Sp 7172 Bg II-pcs."/>
    <x v="9"/>
  </r>
  <r>
    <s v="Bollgard Sp 7272 Bg II"/>
    <s v="Pac"/>
    <n v="0"/>
    <n v="0"/>
    <n v="0"/>
    <n v="0"/>
    <s v="Bollgard Sp 7272 Bg II-pac"/>
    <x v="10"/>
  </r>
  <r>
    <s v="Confidor (T) Sl200 -1ltr"/>
    <s v="Bottle"/>
    <n v="17"/>
    <n v="0"/>
    <n v="0"/>
    <n v="17"/>
    <s v="Confidor (T) Sl200 -1ltr-bottle"/>
    <x v="11"/>
  </r>
  <r>
    <s v="Confidor (T) Sl200-100ml"/>
    <s v="Bottle"/>
    <n v="95"/>
    <n v="0"/>
    <n v="12"/>
    <n v="83"/>
    <s v="Confidor (T) Sl200-100ml-bottle"/>
    <x v="12"/>
  </r>
  <r>
    <s v="Confidor (T) Sl200-250ml"/>
    <s v="Bottle"/>
    <n v="166"/>
    <n v="0"/>
    <n v="114"/>
    <n v="52"/>
    <s v="Confidor (T) Sl200-250ml-bottle"/>
    <x v="13"/>
  </r>
  <r>
    <s v="Confidor (T) Sl200-500ml"/>
    <s v="Bottle"/>
    <n v="95"/>
    <n v="0"/>
    <n v="43"/>
    <n v="52"/>
    <s v="Confidor (T) Sl200-500ml-bottle"/>
    <x v="14"/>
  </r>
  <r>
    <s v="Confidor Super (T) Sc350 - 250ml"/>
    <s v="Unit"/>
    <n v="0"/>
    <n v="0"/>
    <n v="0"/>
    <n v="0"/>
    <s v="Confidor Super (T) Sc350 - 250ml-unit"/>
    <x v="15"/>
  </r>
  <r>
    <s v="Confidor Super (T) Sc350-100ml"/>
    <s v="Unit"/>
    <n v="0"/>
    <n v="0"/>
    <n v="0"/>
    <n v="0"/>
    <s v="Confidor Super (T) Sc350-100ml-unit"/>
    <x v="16"/>
  </r>
  <r>
    <s v="Confidor Super (T) Sc350-500ml"/>
    <s v="Unit"/>
    <n v="0"/>
    <n v="0"/>
    <n v="0"/>
    <n v="0"/>
    <s v="Confidor Super (T) Sc350-500ml-unit"/>
    <x v="17"/>
  </r>
  <r>
    <s v="Decis Ec100 100ml"/>
    <s v="Unit"/>
    <n v="48"/>
    <n v="0"/>
    <n v="0"/>
    <n v="48"/>
    <s v="Decis Ec100 100ml-unit"/>
    <x v="18"/>
  </r>
  <r>
    <s v="Decis Ec100 250ml"/>
    <s v="Unit"/>
    <n v="38"/>
    <n v="0"/>
    <n v="4"/>
    <n v="34"/>
    <s v="Decis Ec100 250ml-unit"/>
    <x v="19"/>
  </r>
  <r>
    <s v="Evergol Xtend Fs308 - 250ml Bot."/>
    <s v="Unit"/>
    <n v="37"/>
    <n v="0"/>
    <n v="0"/>
    <n v="37"/>
    <s v="Evergol Xtend Fs308 - 250ml Bot.-unit"/>
    <x v="20"/>
  </r>
  <r>
    <s v="Evergol Xtend FS308-100ml"/>
    <s v="Unit"/>
    <n v="80"/>
    <n v="0"/>
    <n v="0"/>
    <n v="80"/>
    <s v="Evergol Xtend FS308-100ml-unit"/>
    <x v="21"/>
  </r>
  <r>
    <s v="Evergol Xtend FS308-40ml"/>
    <s v="Unit"/>
    <n v="154"/>
    <n v="0"/>
    <n v="0"/>
    <n v="154"/>
    <s v="Evergol Xtend FS308-40ml-unit"/>
    <x v="22"/>
  </r>
  <r>
    <s v="Fame (T) Sc480-100ml"/>
    <s v="Bottle"/>
    <n v="20"/>
    <n v="40"/>
    <n v="35"/>
    <n v="25"/>
    <s v="Fame (T) Sc480-100ml-bottle"/>
    <x v="23"/>
  </r>
  <r>
    <s v="Fame (T) Sc480-10ml"/>
    <s v="Unit"/>
    <n v="0"/>
    <n v="0"/>
    <n v="0"/>
    <n v="0"/>
    <s v="Fame (T) Sc480-10ml-unit"/>
    <x v="24"/>
  </r>
  <r>
    <s v="Fame (T) Sc480-250ml"/>
    <s v="Bottle"/>
    <n v="8"/>
    <n v="0"/>
    <n v="7"/>
    <n v="1"/>
    <s v="Fame (T) Sc480-250ml-bottle"/>
    <x v="25"/>
  </r>
  <r>
    <s v="Fame (T) Sc480-50ml"/>
    <s v="Bottle"/>
    <n v="38"/>
    <n v="0"/>
    <n v="16"/>
    <n v="22"/>
    <s v="Fame (T) Sc480-50ml-bottle"/>
    <x v="26"/>
  </r>
  <r>
    <s v="folicur (T) Ec250 - 250ml"/>
    <s v="Unit"/>
    <n v="0"/>
    <n v="0"/>
    <n v="0"/>
    <n v="0"/>
    <s v="folicur (T) Ec250 - 250ml-unit"/>
    <x v="27"/>
  </r>
  <r>
    <s v="folicur (T) Ec250 - 500ml"/>
    <s v="Unit"/>
    <n v="35"/>
    <n v="0"/>
    <n v="35"/>
    <n v="0"/>
    <s v="folicur (T) Ec250 - 500ml-unit"/>
    <x v="28"/>
  </r>
  <r>
    <s v="Folicur (T) EC250 1ltr"/>
    <s v="ltr."/>
    <n v="7"/>
    <n v="0"/>
    <n v="4"/>
    <n v="3"/>
    <s v="Folicur (T) EC250 1ltr-ltr."/>
    <x v="27"/>
  </r>
  <r>
    <s v="Gaucho - 50ml"/>
    <s v="Unit"/>
    <n v="170"/>
    <n v="0"/>
    <n v="0"/>
    <n v="170"/>
    <s v="Gaucho - 50ml-unit"/>
    <x v="29"/>
  </r>
  <r>
    <s v="Gaucho Fs 600 5ltr"/>
    <s v="ltr."/>
    <n v="0"/>
    <n v="0"/>
    <n v="0"/>
    <n v="0"/>
    <s v="Gaucho Fs 600 5ltr-ltr."/>
    <x v="30"/>
  </r>
  <r>
    <s v="Gaucho Fs600 250ml"/>
    <s v="Unit"/>
    <n v="0"/>
    <n v="0"/>
    <n v="0"/>
    <n v="0"/>
    <s v="Gaucho Fs600 250ml-unit"/>
    <x v="31"/>
  </r>
  <r>
    <s v="Gaucho-100ml"/>
    <s v="Unit"/>
    <n v="231"/>
    <n v="0"/>
    <n v="100"/>
    <n v="131"/>
    <s v="Gaucho-100ml-unit"/>
    <x v="32"/>
  </r>
  <r>
    <s v="Lesenta Wg80 100gm"/>
    <s v="Unit"/>
    <n v="49"/>
    <n v="0"/>
    <n v="0"/>
    <n v="49"/>
    <s v="Lesenta Wg80 100gm-unit"/>
    <x v="33"/>
  </r>
  <r>
    <s v="Lesenta Wg80 250gm"/>
    <s v="Unit"/>
    <n v="0"/>
    <n v="0"/>
    <n v="0"/>
    <n v="0"/>
    <s v="Lesenta Wg80 250gm-unit"/>
    <x v="34"/>
  </r>
  <r>
    <s v="Lucifer-15% Wp"/>
    <s v="Pcs."/>
    <n v="0"/>
    <n v="0"/>
    <n v="0"/>
    <n v="0"/>
    <s v="Lucifer-15% Wp-pcs."/>
    <x v="35"/>
  </r>
  <r>
    <s v="Movento Energy Sc240 1ltr"/>
    <s v="Unit"/>
    <n v="0"/>
    <n v="0"/>
    <n v="0"/>
    <n v="0"/>
    <s v="Movento Energy Sc240 1ltr-unit"/>
    <x v="36"/>
  </r>
  <r>
    <s v="Movento Energy Sc240 250ml"/>
    <s v="Unit"/>
    <n v="0"/>
    <n v="0"/>
    <n v="0"/>
    <n v="0"/>
    <s v="Movento Energy Sc240 250ml-unit"/>
    <x v="37"/>
  </r>
  <r>
    <s v="Mustard 5444"/>
    <s v="Kgs."/>
    <n v="0"/>
    <n v="0"/>
    <n v="0"/>
    <n v="0"/>
    <s v="Mustard 5444-kgs."/>
    <x v="38"/>
  </r>
  <r>
    <s v="Mustard PA 5210-1kg"/>
    <s v="Unit"/>
    <n v="0"/>
    <n v="0"/>
    <n v="0"/>
    <n v="0"/>
    <s v="Mustard PA 5210-1kg-unit"/>
    <x v="39"/>
  </r>
  <r>
    <s v="Mustard-5222"/>
    <s v="Kgs."/>
    <n v="0"/>
    <n v="0"/>
    <n v="0"/>
    <n v="0"/>
    <s v="Mustard-5222-kgs."/>
    <x v="40"/>
  </r>
  <r>
    <s v="Nativo Wg75-100gr Bag"/>
    <s v="Unit"/>
    <n v="0"/>
    <n v="0"/>
    <n v="0"/>
    <n v="0"/>
    <s v="Nativo Wg75-100gr Bag-unit"/>
    <x v="41"/>
  </r>
  <r>
    <s v="Nativo Wg75-250gr Bag"/>
    <s v="Unit"/>
    <n v="32"/>
    <n v="0"/>
    <n v="1"/>
    <n v="31"/>
    <s v="Nativo Wg75-250gr Bag-unit"/>
    <x v="42"/>
  </r>
  <r>
    <s v="Planofix Sl 45-100ml"/>
    <s v="Bottle"/>
    <n v="304"/>
    <n v="0"/>
    <n v="213"/>
    <n v="91"/>
    <s v="Planofix Sl 45-100ml-bottle"/>
    <x v="43"/>
  </r>
  <r>
    <s v="Planofix Sl 4,5-250ml"/>
    <s v="Bottle"/>
    <n v="0"/>
    <n v="0"/>
    <n v="0"/>
    <n v="0"/>
    <s v="Planofix Sl 4,5-250ml-ltr."/>
    <x v="44"/>
  </r>
  <r>
    <s v="Raxil 100gm"/>
    <s v="Unit"/>
    <n v="52"/>
    <n v="0"/>
    <n v="10"/>
    <n v="42"/>
    <s v="Raxil 100gm-unit"/>
    <x v="45"/>
  </r>
  <r>
    <s v="Raxil Easy Fs60 13.4 Ml"/>
    <s v="Unit"/>
    <n v="215"/>
    <n v="0"/>
    <n v="0"/>
    <n v="215"/>
    <s v="Raxil Easy Fs60 13.4 Ml-unit"/>
    <x v="46"/>
  </r>
  <r>
    <s v="Raxil Easy Fs60 50 Ml"/>
    <s v="Unit"/>
    <n v="87"/>
    <n v="0"/>
    <n v="0"/>
    <n v="87"/>
    <s v="Raxil Easy Fs60 50 Ml-unit"/>
    <x v="47"/>
  </r>
  <r>
    <s v="Regent  (T)  Sc50 100ml"/>
    <s v="Unit"/>
    <n v="0"/>
    <n v="0"/>
    <n v="0"/>
    <n v="0"/>
    <s v="Regent (T) Sc50 100ml-ltr."/>
    <x v="48"/>
  </r>
  <r>
    <s v="Regent (T) Sc50-1ltr"/>
    <s v="Bottle"/>
    <n v="41"/>
    <n v="0"/>
    <n v="0"/>
    <n v="41"/>
    <s v="Regent (T) Sc50-1ltr-bottle"/>
    <x v="49"/>
  </r>
  <r>
    <s v="Regent (T) sc50-250ml"/>
    <s v="Unit"/>
    <n v="88"/>
    <n v="0"/>
    <n v="0"/>
    <n v="88"/>
    <s v="Regent (T) sc50-250ml-unit"/>
    <x v="50"/>
  </r>
  <r>
    <s v="Regent (T) Sc50-500ml"/>
    <s v="Bottle"/>
    <n v="54"/>
    <n v="0"/>
    <n v="1"/>
    <n v="53"/>
    <s v="Regent (T) Sc50-500ml-bottle"/>
    <x v="51"/>
  </r>
  <r>
    <s v="Regent Gold Sc200-100ml"/>
    <s v="Unit"/>
    <n v="22"/>
    <n v="0"/>
    <n v="0"/>
    <n v="22"/>
    <s v="Regent Gold Sc200-100ml-unit"/>
    <x v="52"/>
  </r>
  <r>
    <s v="Regent Gr0-1kg"/>
    <s v="Pouch"/>
    <n v="13"/>
    <n v="0"/>
    <n v="0"/>
    <n v="13"/>
    <s v="Regent Gr0-1kg-Pouch"/>
    <x v="53"/>
  </r>
  <r>
    <s v="Regent Gr0-4kg"/>
    <s v="Bags"/>
    <n v="0"/>
    <n v="0"/>
    <n v="0"/>
    <n v="0"/>
    <s v="Regent Gr0-4kg-ltr."/>
    <x v="54"/>
  </r>
  <r>
    <s v="Regent Gr0-5 Kg"/>
    <s v="Bags"/>
    <n v="79"/>
    <n v="0"/>
    <n v="0"/>
    <n v="79"/>
    <s v="Regent Gr0-5 Kg-ltr."/>
    <x v="55"/>
  </r>
  <r>
    <s v="Regent Ultra GR0 4 Kg BAG"/>
    <s v="Unit"/>
    <n v="25"/>
    <n v="0"/>
    <n v="0"/>
    <n v="25"/>
    <s v="Regent Ultra GR0 4 Kg BAG-unit"/>
    <x v="54"/>
  </r>
  <r>
    <s v="Solomon Od300-250ml"/>
    <s v="Unit"/>
    <n v="119"/>
    <n v="0"/>
    <n v="44"/>
    <n v="75"/>
    <s v="Solomon Od300-250ml-unit"/>
    <x v="56"/>
  </r>
  <r>
    <s v="Solomon Od 300-100ml"/>
    <s v="Unit"/>
    <n v="184"/>
    <n v="0"/>
    <n v="102"/>
    <n v="82"/>
    <s v="Solomon Od 300-100ml-unit"/>
    <x v="57"/>
  </r>
  <r>
    <s v="Solomon Od300-1ltr"/>
    <s v="ltr."/>
    <n v="9"/>
    <n v="0"/>
    <n v="5"/>
    <n v="4"/>
    <s v="Solomon Od300-1ltr-ltr."/>
    <x v="58"/>
  </r>
  <r>
    <s v="Solomon Od300-500ml"/>
    <s v="Unit"/>
    <n v="29"/>
    <n v="0"/>
    <n v="14"/>
    <n v="15"/>
    <s v="Solomon Od300-500ml-unit"/>
    <x v="59"/>
  </r>
  <r>
    <s v="Velum Prime Sc400 500ml"/>
    <s v="Unit"/>
    <n v="12"/>
    <n v="0"/>
    <n v="9"/>
    <n v="3"/>
    <s v="Velum Prime Sc400 500ml-unit"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39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63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09">
        <item m="1" x="104"/>
        <item m="1" x="70"/>
        <item m="1" x="103"/>
        <item m="1" x="102"/>
        <item m="1" x="101"/>
        <item m="1" x="61"/>
        <item m="1" x="97"/>
        <item m="1" x="106"/>
        <item m="1" x="95"/>
        <item x="3"/>
        <item m="1" x="92"/>
        <item m="1" x="91"/>
        <item x="4"/>
        <item x="5"/>
        <item x="8"/>
        <item x="11"/>
        <item x="12"/>
        <item x="13"/>
        <item x="14"/>
        <item m="1" x="93"/>
        <item m="1" x="94"/>
        <item m="1" x="99"/>
        <item m="1" x="63"/>
        <item m="1" x="62"/>
        <item x="24"/>
        <item x="23"/>
        <item x="25"/>
        <item x="26"/>
        <item m="1" x="80"/>
        <item x="28"/>
        <item m="1" x="81"/>
        <item m="1" x="64"/>
        <item m="1" x="65"/>
        <item x="32"/>
        <item m="1" x="90"/>
        <item x="29"/>
        <item x="30"/>
        <item m="1" x="107"/>
        <item m="1" x="100"/>
        <item m="1" x="79"/>
        <item m="1" x="86"/>
        <item m="1" x="87"/>
        <item m="1" x="88"/>
        <item m="1" x="85"/>
        <item m="1" x="89"/>
        <item m="1" x="98"/>
        <item m="1" x="82"/>
        <item x="42"/>
        <item m="1" x="69"/>
        <item m="1" x="78"/>
        <item m="1" x="77"/>
        <item x="43"/>
        <item x="45"/>
        <item m="1" x="84"/>
        <item x="46"/>
        <item x="50"/>
        <item x="51"/>
        <item m="1" x="76"/>
        <item x="55"/>
        <item x="54"/>
        <item m="1" x="83"/>
        <item m="1" x="68"/>
        <item m="1" x="67"/>
        <item m="1" x="71"/>
        <item m="1" x="105"/>
        <item m="1" x="66"/>
        <item m="1" x="75"/>
        <item m="1" x="74"/>
        <item x="58"/>
        <item x="57"/>
        <item x="56"/>
        <item x="59"/>
        <item m="1" x="73"/>
        <item m="1" x="72"/>
        <item m="1" x="96"/>
        <item x="0"/>
        <item x="1"/>
        <item x="2"/>
        <item x="6"/>
        <item x="7"/>
        <item x="9"/>
        <item x="10"/>
        <item x="15"/>
        <item x="16"/>
        <item x="17"/>
        <item x="18"/>
        <item x="19"/>
        <item x="20"/>
        <item x="21"/>
        <item x="22"/>
        <item x="27"/>
        <item x="31"/>
        <item x="33"/>
        <item x="34"/>
        <item x="35"/>
        <item x="36"/>
        <item x="37"/>
        <item x="38"/>
        <item x="39"/>
        <item x="40"/>
        <item x="41"/>
        <item x="44"/>
        <item x="47"/>
        <item x="48"/>
        <item x="49"/>
        <item x="52"/>
        <item x="53"/>
        <item x="60"/>
        <item t="default"/>
      </items>
    </pivotField>
  </pivotFields>
  <rowFields count="1">
    <field x="7"/>
  </rowFields>
  <rowItems count="62">
    <i>
      <x v="9"/>
    </i>
    <i>
      <x v="12"/>
    </i>
    <i>
      <x v="13"/>
    </i>
    <i>
      <x v="14"/>
    </i>
    <i>
      <x v="15"/>
    </i>
    <i>
      <x v="16"/>
    </i>
    <i>
      <x v="17"/>
    </i>
    <i>
      <x v="18"/>
    </i>
    <i>
      <x v="24"/>
    </i>
    <i>
      <x v="25"/>
    </i>
    <i>
      <x v="26"/>
    </i>
    <i>
      <x v="27"/>
    </i>
    <i>
      <x v="29"/>
    </i>
    <i>
      <x v="33"/>
    </i>
    <i>
      <x v="35"/>
    </i>
    <i>
      <x v="36"/>
    </i>
    <i>
      <x v="47"/>
    </i>
    <i>
      <x v="51"/>
    </i>
    <i>
      <x v="52"/>
    </i>
    <i>
      <x v="54"/>
    </i>
    <i>
      <x v="55"/>
    </i>
    <i>
      <x v="56"/>
    </i>
    <i>
      <x v="58"/>
    </i>
    <i>
      <x v="59"/>
    </i>
    <i>
      <x v="68"/>
    </i>
    <i>
      <x v="69"/>
    </i>
    <i>
      <x v="70"/>
    </i>
    <i>
      <x v="71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opLeftCell="A44" workbookViewId="0">
      <selection activeCell="A8" sqref="A8:F71"/>
    </sheetView>
  </sheetViews>
  <sheetFormatPr defaultRowHeight="14.4" x14ac:dyDescent="0.3"/>
  <cols>
    <col min="1" max="1" width="30.109375" bestFit="1" customWidth="1"/>
    <col min="2" max="6" width="10.6640625" customWidth="1"/>
  </cols>
  <sheetData>
    <row r="1" spans="1:12" ht="22.8" x14ac:dyDescent="0.4">
      <c r="A1" s="67" t="s">
        <v>70</v>
      </c>
      <c r="B1" s="68"/>
      <c r="C1" s="68"/>
      <c r="D1" s="68"/>
      <c r="E1" s="68"/>
      <c r="F1" s="68"/>
    </row>
    <row r="2" spans="1:12" ht="15.6" x14ac:dyDescent="0.3">
      <c r="A2" s="69" t="s">
        <v>71</v>
      </c>
      <c r="B2" s="68"/>
      <c r="C2" s="68"/>
      <c r="D2" s="68"/>
      <c r="E2" s="68"/>
      <c r="F2" s="68"/>
    </row>
    <row r="3" spans="1:12" ht="17.399999999999999" x14ac:dyDescent="0.3">
      <c r="A3" s="70" t="s">
        <v>49</v>
      </c>
      <c r="B3" s="68"/>
      <c r="C3" s="68"/>
      <c r="D3" s="68"/>
      <c r="E3" s="68"/>
      <c r="F3" s="68"/>
    </row>
    <row r="4" spans="1:12" ht="15.6" x14ac:dyDescent="0.3">
      <c r="A4" s="71" t="s">
        <v>72</v>
      </c>
      <c r="B4" s="68"/>
      <c r="C4" s="68"/>
      <c r="D4" s="68"/>
      <c r="E4" s="68"/>
      <c r="F4" s="68"/>
    </row>
    <row r="5" spans="1:12" ht="15.6" x14ac:dyDescent="0.3">
      <c r="A5" s="72" t="s">
        <v>73</v>
      </c>
      <c r="B5" s="73"/>
      <c r="C5" s="73"/>
      <c r="D5" s="74" t="s">
        <v>74</v>
      </c>
      <c r="E5" s="75"/>
      <c r="F5" s="75"/>
    </row>
    <row r="7" spans="1:12" x14ac:dyDescent="0.3">
      <c r="A7" s="56" t="s">
        <v>50</v>
      </c>
      <c r="B7" s="56" t="s">
        <v>51</v>
      </c>
      <c r="C7" s="57" t="s">
        <v>52</v>
      </c>
      <c r="D7" s="57" t="s">
        <v>53</v>
      </c>
      <c r="E7" s="57" t="s">
        <v>54</v>
      </c>
      <c r="F7" s="57" t="s">
        <v>55</v>
      </c>
      <c r="G7" s="57" t="s">
        <v>75</v>
      </c>
      <c r="H7" s="57" t="s">
        <v>76</v>
      </c>
      <c r="I7" s="57" t="s">
        <v>77</v>
      </c>
      <c r="J7" s="57" t="s">
        <v>76</v>
      </c>
      <c r="K7" s="57" t="s">
        <v>78</v>
      </c>
      <c r="L7" s="57" t="s">
        <v>76</v>
      </c>
    </row>
    <row r="8" spans="1:12" x14ac:dyDescent="0.3">
      <c r="A8" s="58" t="s">
        <v>79</v>
      </c>
      <c r="B8" s="58" t="s">
        <v>51</v>
      </c>
      <c r="C8" s="59">
        <v>485</v>
      </c>
      <c r="D8" s="59">
        <v>0</v>
      </c>
      <c r="E8" s="59">
        <v>58</v>
      </c>
      <c r="F8" s="59">
        <v>427</v>
      </c>
      <c r="G8">
        <f>IFERROR(VLOOKUP(A8&amp;"*",[2]salepiv!$A$3:$B$28,2,0),0)</f>
        <v>58</v>
      </c>
      <c r="H8" s="20">
        <f>E8-G8</f>
        <v>0</v>
      </c>
      <c r="I8">
        <f>IFERROR(VLOOKUP(A8&amp;"*",[2]Purchpiv!$A$3:$B$5,2,0),0)</f>
        <v>0</v>
      </c>
      <c r="J8" s="20">
        <f>D8-I8</f>
        <v>0</v>
      </c>
      <c r="K8" s="20">
        <f>C8+I8-G8</f>
        <v>427</v>
      </c>
      <c r="L8" s="20">
        <f>F8-K8</f>
        <v>0</v>
      </c>
    </row>
    <row r="9" spans="1:12" x14ac:dyDescent="0.3">
      <c r="A9" s="58" t="s">
        <v>80</v>
      </c>
      <c r="B9" s="58" t="s">
        <v>51</v>
      </c>
      <c r="C9" s="59">
        <v>74</v>
      </c>
      <c r="D9" s="59">
        <v>0</v>
      </c>
      <c r="E9" s="59">
        <v>4</v>
      </c>
      <c r="F9" s="59">
        <v>70</v>
      </c>
      <c r="G9">
        <f>IFERROR(VLOOKUP(A9&amp;"*",[2]salepiv!$A$3:$B$28,2,0),0)</f>
        <v>4</v>
      </c>
      <c r="H9" s="20">
        <f t="shared" ref="H9:H71" si="0">E9-G9</f>
        <v>0</v>
      </c>
      <c r="I9">
        <f>IFERROR(VLOOKUP(A9&amp;"*",[2]Purchpiv!$A$3:$B$5,2,0),0)</f>
        <v>0</v>
      </c>
      <c r="J9" s="20">
        <f t="shared" ref="J9:J71" si="1">D9-I9</f>
        <v>0</v>
      </c>
      <c r="K9" s="20">
        <f t="shared" ref="K9:K71" si="2">C9+I9-G9</f>
        <v>70</v>
      </c>
      <c r="L9" s="20">
        <f t="shared" ref="L9:L71" si="3">F9-K9</f>
        <v>0</v>
      </c>
    </row>
    <row r="10" spans="1:12" x14ac:dyDescent="0.3">
      <c r="A10" s="58" t="s">
        <v>81</v>
      </c>
      <c r="B10" s="58" t="s">
        <v>51</v>
      </c>
      <c r="C10" s="59">
        <v>640</v>
      </c>
      <c r="D10" s="59">
        <v>0</v>
      </c>
      <c r="E10" s="59">
        <v>57</v>
      </c>
      <c r="F10" s="59">
        <v>583</v>
      </c>
      <c r="G10">
        <f>IFERROR(VLOOKUP(A10&amp;"*",[2]salepiv!$A$3:$B$28,2,0),0)</f>
        <v>57</v>
      </c>
      <c r="H10" s="20">
        <f t="shared" si="0"/>
        <v>0</v>
      </c>
      <c r="I10">
        <f>IFERROR(VLOOKUP(A10&amp;"*",[2]Purchpiv!$A$3:$B$5,2,0),0)</f>
        <v>0</v>
      </c>
      <c r="J10" s="20">
        <f t="shared" si="1"/>
        <v>0</v>
      </c>
      <c r="K10" s="20">
        <f t="shared" si="2"/>
        <v>583</v>
      </c>
      <c r="L10" s="20">
        <f t="shared" si="3"/>
        <v>0</v>
      </c>
    </row>
    <row r="11" spans="1:12" x14ac:dyDescent="0.3">
      <c r="A11" s="58" t="s">
        <v>82</v>
      </c>
      <c r="B11" s="58" t="s">
        <v>83</v>
      </c>
      <c r="C11" s="59">
        <v>129</v>
      </c>
      <c r="D11" s="59">
        <v>0</v>
      </c>
      <c r="E11" s="59">
        <v>0</v>
      </c>
      <c r="F11" s="59">
        <v>129</v>
      </c>
      <c r="G11">
        <f>IFERROR(VLOOKUP(A11&amp;"*",[2]salepiv!$A$3:$B$28,2,0),0)</f>
        <v>0</v>
      </c>
      <c r="H11" s="20">
        <f t="shared" si="0"/>
        <v>0</v>
      </c>
      <c r="I11">
        <f>IFERROR(VLOOKUP(A11&amp;"*",[2]Purchpiv!$A$3:$B$5,2,0),0)</f>
        <v>0</v>
      </c>
      <c r="J11" s="20">
        <f t="shared" si="1"/>
        <v>0</v>
      </c>
      <c r="K11" s="20">
        <f t="shared" si="2"/>
        <v>129</v>
      </c>
      <c r="L11" s="20">
        <f t="shared" si="3"/>
        <v>0</v>
      </c>
    </row>
    <row r="12" spans="1:12" x14ac:dyDescent="0.3">
      <c r="A12" s="58" t="s">
        <v>84</v>
      </c>
      <c r="B12" s="58" t="s">
        <v>83</v>
      </c>
      <c r="C12" s="59">
        <v>95</v>
      </c>
      <c r="D12" s="59">
        <v>0</v>
      </c>
      <c r="E12" s="59">
        <v>1</v>
      </c>
      <c r="F12" s="59">
        <v>94</v>
      </c>
      <c r="G12">
        <f>IFERROR(VLOOKUP(A12&amp;"*",[2]salepiv!$A$3:$B$28,2,0),0)</f>
        <v>1</v>
      </c>
      <c r="H12" s="20">
        <f t="shared" si="0"/>
        <v>0</v>
      </c>
      <c r="I12">
        <f>IFERROR(VLOOKUP(A12&amp;"*",[2]Purchpiv!$A$3:$B$5,2,0),0)</f>
        <v>0</v>
      </c>
      <c r="J12" s="20">
        <f t="shared" si="1"/>
        <v>0</v>
      </c>
      <c r="K12" s="20">
        <f t="shared" si="2"/>
        <v>94</v>
      </c>
      <c r="L12" s="20">
        <f t="shared" si="3"/>
        <v>0</v>
      </c>
    </row>
    <row r="13" spans="1:12" x14ac:dyDescent="0.3">
      <c r="A13" s="58" t="s">
        <v>85</v>
      </c>
      <c r="B13" s="58" t="s">
        <v>51</v>
      </c>
      <c r="C13" s="59">
        <v>41</v>
      </c>
      <c r="D13" s="59">
        <v>0</v>
      </c>
      <c r="E13" s="59">
        <v>40</v>
      </c>
      <c r="F13" s="59">
        <v>1</v>
      </c>
      <c r="G13">
        <f>IFERROR(VLOOKUP(A13&amp;"*",[2]salepiv!$A$3:$B$28,2,0),0)</f>
        <v>40</v>
      </c>
      <c r="H13" s="20">
        <f t="shared" si="0"/>
        <v>0</v>
      </c>
      <c r="I13">
        <f>IFERROR(VLOOKUP(A13&amp;"*",[2]Purchpiv!$A$3:$B$5,2,0),0)</f>
        <v>0</v>
      </c>
      <c r="J13" s="20">
        <f t="shared" si="1"/>
        <v>0</v>
      </c>
      <c r="K13" s="20">
        <f t="shared" si="2"/>
        <v>1</v>
      </c>
      <c r="L13" s="20">
        <f t="shared" si="3"/>
        <v>0</v>
      </c>
    </row>
    <row r="14" spans="1:12" x14ac:dyDescent="0.3">
      <c r="A14" s="58" t="s">
        <v>86</v>
      </c>
      <c r="B14" s="58" t="s">
        <v>87</v>
      </c>
      <c r="C14" s="59">
        <v>0</v>
      </c>
      <c r="D14" s="59">
        <v>0</v>
      </c>
      <c r="E14" s="59">
        <v>0</v>
      </c>
      <c r="F14" s="59">
        <v>0</v>
      </c>
      <c r="G14">
        <f>IFERROR(VLOOKUP(A14&amp;"*",[2]salepiv!$A$3:$B$28,2,0),0)</f>
        <v>0</v>
      </c>
      <c r="H14" s="20">
        <f t="shared" si="0"/>
        <v>0</v>
      </c>
      <c r="I14">
        <f>IFERROR(VLOOKUP(A14&amp;"*",[2]Purchpiv!$A$3:$B$5,2,0),0)</f>
        <v>0</v>
      </c>
      <c r="J14" s="20">
        <f t="shared" si="1"/>
        <v>0</v>
      </c>
      <c r="K14" s="20">
        <f t="shared" si="2"/>
        <v>0</v>
      </c>
      <c r="L14" s="20">
        <f t="shared" si="3"/>
        <v>0</v>
      </c>
    </row>
    <row r="15" spans="1:12" x14ac:dyDescent="0.3">
      <c r="A15" s="58" t="s">
        <v>88</v>
      </c>
      <c r="B15" s="58" t="s">
        <v>87</v>
      </c>
      <c r="C15" s="59">
        <v>0</v>
      </c>
      <c r="D15" s="59">
        <v>0</v>
      </c>
      <c r="E15" s="59">
        <v>0</v>
      </c>
      <c r="F15" s="59">
        <v>0</v>
      </c>
      <c r="G15">
        <f>IFERROR(VLOOKUP(A15&amp;"*",[2]salepiv!$A$3:$B$28,2,0),0)</f>
        <v>0</v>
      </c>
      <c r="H15" s="20">
        <f t="shared" si="0"/>
        <v>0</v>
      </c>
      <c r="I15">
        <f>IFERROR(VLOOKUP(A15&amp;"*",[2]Purchpiv!$A$3:$B$5,2,0),0)</f>
        <v>0</v>
      </c>
      <c r="J15" s="20">
        <f t="shared" si="1"/>
        <v>0</v>
      </c>
      <c r="K15" s="20">
        <f t="shared" si="2"/>
        <v>0</v>
      </c>
      <c r="L15" s="20">
        <f t="shared" si="3"/>
        <v>0</v>
      </c>
    </row>
    <row r="16" spans="1:12" x14ac:dyDescent="0.3">
      <c r="A16" s="58" t="s">
        <v>89</v>
      </c>
      <c r="B16" s="58" t="s">
        <v>51</v>
      </c>
      <c r="C16" s="59">
        <v>0</v>
      </c>
      <c r="D16" s="59">
        <v>0</v>
      </c>
      <c r="E16" s="59">
        <v>0</v>
      </c>
      <c r="F16" s="59">
        <v>0</v>
      </c>
      <c r="G16">
        <f>IFERROR(VLOOKUP(A16&amp;"*",[2]salepiv!$A$3:$B$28,2,0),0)</f>
        <v>0</v>
      </c>
      <c r="H16" s="20">
        <f t="shared" si="0"/>
        <v>0</v>
      </c>
      <c r="I16">
        <f>IFERROR(VLOOKUP(A16&amp;"*",[2]Purchpiv!$A$3:$B$5,2,0),0)</f>
        <v>0</v>
      </c>
      <c r="J16" s="20">
        <f t="shared" si="1"/>
        <v>0</v>
      </c>
      <c r="K16" s="20">
        <f t="shared" si="2"/>
        <v>0</v>
      </c>
      <c r="L16" s="20">
        <f t="shared" si="3"/>
        <v>0</v>
      </c>
    </row>
    <row r="17" spans="1:12" x14ac:dyDescent="0.3">
      <c r="A17" s="58" t="s">
        <v>90</v>
      </c>
      <c r="B17" s="58" t="s">
        <v>51</v>
      </c>
      <c r="C17" s="59">
        <v>40</v>
      </c>
      <c r="D17" s="59">
        <v>0</v>
      </c>
      <c r="E17" s="59">
        <v>0</v>
      </c>
      <c r="F17" s="59">
        <v>40</v>
      </c>
      <c r="G17">
        <f>IFERROR(VLOOKUP(A17&amp;"*",[2]salepiv!$A$3:$B$28,2,0),0)</f>
        <v>0</v>
      </c>
      <c r="H17" s="20">
        <f t="shared" si="0"/>
        <v>0</v>
      </c>
      <c r="I17">
        <f>IFERROR(VLOOKUP(A17&amp;"*",[2]Purchpiv!$A$3:$B$5,2,0),0)</f>
        <v>0</v>
      </c>
      <c r="J17" s="20">
        <f t="shared" si="1"/>
        <v>0</v>
      </c>
      <c r="K17" s="20">
        <f t="shared" si="2"/>
        <v>40</v>
      </c>
      <c r="L17" s="20">
        <f t="shared" si="3"/>
        <v>0</v>
      </c>
    </row>
    <row r="18" spans="1:12" x14ac:dyDescent="0.3">
      <c r="A18" s="58" t="s">
        <v>91</v>
      </c>
      <c r="B18" s="58" t="s">
        <v>56</v>
      </c>
      <c r="C18" s="59">
        <v>0</v>
      </c>
      <c r="D18" s="59">
        <v>0</v>
      </c>
      <c r="E18" s="59">
        <v>0</v>
      </c>
      <c r="F18" s="59">
        <v>0</v>
      </c>
      <c r="G18">
        <f>IFERROR(VLOOKUP(A18&amp;"*",[2]salepiv!$A$3:$B$28,2,0),0)</f>
        <v>0</v>
      </c>
      <c r="H18" s="20">
        <f t="shared" si="0"/>
        <v>0</v>
      </c>
      <c r="I18">
        <f>IFERROR(VLOOKUP(A18&amp;"*",[2]Purchpiv!$A$3:$B$5,2,0),0)</f>
        <v>0</v>
      </c>
      <c r="J18" s="20">
        <f t="shared" si="1"/>
        <v>0</v>
      </c>
      <c r="K18" s="20">
        <f t="shared" si="2"/>
        <v>0</v>
      </c>
      <c r="L18" s="20">
        <f t="shared" si="3"/>
        <v>0</v>
      </c>
    </row>
    <row r="19" spans="1:12" x14ac:dyDescent="0.3">
      <c r="A19" s="58" t="s">
        <v>92</v>
      </c>
      <c r="B19" s="58" t="s">
        <v>93</v>
      </c>
      <c r="C19" s="59">
        <v>0</v>
      </c>
      <c r="D19" s="59">
        <v>0</v>
      </c>
      <c r="E19" s="59">
        <v>0</v>
      </c>
      <c r="F19" s="59">
        <v>0</v>
      </c>
      <c r="G19">
        <f>IFERROR(VLOOKUP(A19&amp;"*",[2]salepiv!$A$3:$B$28,2,0),0)</f>
        <v>0</v>
      </c>
      <c r="H19" s="20">
        <f t="shared" si="0"/>
        <v>0</v>
      </c>
      <c r="I19">
        <f>IFERROR(VLOOKUP(A19&amp;"*",[2]Purchpiv!$A$3:$B$5,2,0),0)</f>
        <v>0</v>
      </c>
      <c r="J19" s="20">
        <f t="shared" si="1"/>
        <v>0</v>
      </c>
      <c r="K19" s="20">
        <f t="shared" si="2"/>
        <v>0</v>
      </c>
      <c r="L19" s="20">
        <f t="shared" si="3"/>
        <v>0</v>
      </c>
    </row>
    <row r="20" spans="1:12" x14ac:dyDescent="0.3">
      <c r="A20" s="58" t="s">
        <v>94</v>
      </c>
      <c r="B20" s="58" t="s">
        <v>95</v>
      </c>
      <c r="C20" s="59">
        <v>17</v>
      </c>
      <c r="D20" s="59">
        <v>0</v>
      </c>
      <c r="E20" s="59">
        <v>0</v>
      </c>
      <c r="F20" s="59">
        <v>17</v>
      </c>
      <c r="G20">
        <f>IFERROR(VLOOKUP(A20&amp;"*",[2]salepiv!$A$3:$B$28,2,0),0)</f>
        <v>0</v>
      </c>
      <c r="H20" s="20">
        <f t="shared" si="0"/>
        <v>0</v>
      </c>
      <c r="I20">
        <f>IFERROR(VLOOKUP(A20&amp;"*",[2]Purchpiv!$A$3:$B$5,2,0),0)</f>
        <v>0</v>
      </c>
      <c r="J20" s="20">
        <f t="shared" si="1"/>
        <v>0</v>
      </c>
      <c r="K20" s="20">
        <f t="shared" si="2"/>
        <v>17</v>
      </c>
      <c r="L20" s="20">
        <f t="shared" si="3"/>
        <v>0</v>
      </c>
    </row>
    <row r="21" spans="1:12" x14ac:dyDescent="0.3">
      <c r="A21" s="58" t="s">
        <v>96</v>
      </c>
      <c r="B21" s="58" t="s">
        <v>95</v>
      </c>
      <c r="C21" s="59">
        <v>95</v>
      </c>
      <c r="D21" s="59">
        <v>0</v>
      </c>
      <c r="E21" s="59">
        <v>12</v>
      </c>
      <c r="F21" s="59">
        <v>83</v>
      </c>
      <c r="G21">
        <f>IFERROR(VLOOKUP(A21&amp;"*",[2]salepiv!$A$3:$B$28,2,0),0)</f>
        <v>12</v>
      </c>
      <c r="H21" s="20">
        <f t="shared" si="0"/>
        <v>0</v>
      </c>
      <c r="I21">
        <f>IFERROR(VLOOKUP(A21&amp;"*",[2]Purchpiv!$A$3:$B$5,2,0),0)</f>
        <v>0</v>
      </c>
      <c r="J21" s="20">
        <f t="shared" si="1"/>
        <v>0</v>
      </c>
      <c r="K21" s="20">
        <f t="shared" si="2"/>
        <v>83</v>
      </c>
      <c r="L21" s="20">
        <f t="shared" si="3"/>
        <v>0</v>
      </c>
    </row>
    <row r="22" spans="1:12" x14ac:dyDescent="0.3">
      <c r="A22" s="58" t="s">
        <v>97</v>
      </c>
      <c r="B22" s="58" t="s">
        <v>95</v>
      </c>
      <c r="C22" s="59">
        <v>166</v>
      </c>
      <c r="D22" s="59">
        <v>0</v>
      </c>
      <c r="E22" s="59">
        <v>114</v>
      </c>
      <c r="F22" s="59">
        <v>52</v>
      </c>
      <c r="G22">
        <f>IFERROR(VLOOKUP(A22&amp;"*",[2]salepiv!$A$3:$B$28,2,0),0)</f>
        <v>114</v>
      </c>
      <c r="H22" s="20">
        <f t="shared" si="0"/>
        <v>0</v>
      </c>
      <c r="I22">
        <f>IFERROR(VLOOKUP(A22&amp;"*",[2]Purchpiv!$A$3:$B$5,2,0),0)</f>
        <v>0</v>
      </c>
      <c r="J22" s="20">
        <f t="shared" si="1"/>
        <v>0</v>
      </c>
      <c r="K22" s="20">
        <f t="shared" si="2"/>
        <v>52</v>
      </c>
      <c r="L22" s="20">
        <f t="shared" si="3"/>
        <v>0</v>
      </c>
    </row>
    <row r="23" spans="1:12" x14ac:dyDescent="0.3">
      <c r="A23" s="58" t="s">
        <v>98</v>
      </c>
      <c r="B23" s="58" t="s">
        <v>95</v>
      </c>
      <c r="C23" s="59">
        <v>95</v>
      </c>
      <c r="D23" s="59">
        <v>0</v>
      </c>
      <c r="E23" s="59">
        <v>43</v>
      </c>
      <c r="F23" s="59">
        <v>52</v>
      </c>
      <c r="G23">
        <f>IFERROR(VLOOKUP(A23&amp;"*",[2]salepiv!$A$3:$B$28,2,0),0)</f>
        <v>43</v>
      </c>
      <c r="H23" s="20">
        <f t="shared" si="0"/>
        <v>0</v>
      </c>
      <c r="I23">
        <f>IFERROR(VLOOKUP(A23&amp;"*",[2]Purchpiv!$A$3:$B$5,2,0),0)</f>
        <v>0</v>
      </c>
      <c r="J23" s="20">
        <f t="shared" si="1"/>
        <v>0</v>
      </c>
      <c r="K23" s="20">
        <f t="shared" si="2"/>
        <v>52</v>
      </c>
      <c r="L23" s="20">
        <f t="shared" si="3"/>
        <v>0</v>
      </c>
    </row>
    <row r="24" spans="1:12" x14ac:dyDescent="0.3">
      <c r="A24" s="58" t="s">
        <v>99</v>
      </c>
      <c r="B24" s="58" t="s">
        <v>51</v>
      </c>
      <c r="C24" s="59">
        <v>0</v>
      </c>
      <c r="D24" s="59">
        <v>0</v>
      </c>
      <c r="E24" s="59">
        <v>0</v>
      </c>
      <c r="F24" s="59">
        <v>0</v>
      </c>
      <c r="G24">
        <f>IFERROR(VLOOKUP(A24&amp;"*",[2]salepiv!$A$3:$B$28,2,0),0)</f>
        <v>0</v>
      </c>
      <c r="H24" s="20">
        <f t="shared" si="0"/>
        <v>0</v>
      </c>
      <c r="I24">
        <f>IFERROR(VLOOKUP(A24&amp;"*",[2]Purchpiv!$A$3:$B$5,2,0),0)</f>
        <v>0</v>
      </c>
      <c r="J24" s="20">
        <f t="shared" si="1"/>
        <v>0</v>
      </c>
      <c r="K24" s="20">
        <f t="shared" si="2"/>
        <v>0</v>
      </c>
      <c r="L24" s="20">
        <f t="shared" si="3"/>
        <v>0</v>
      </c>
    </row>
    <row r="25" spans="1:12" x14ac:dyDescent="0.3">
      <c r="A25" s="58" t="s">
        <v>100</v>
      </c>
      <c r="B25" s="58" t="s">
        <v>51</v>
      </c>
      <c r="C25" s="59">
        <v>0</v>
      </c>
      <c r="D25" s="59">
        <v>0</v>
      </c>
      <c r="E25" s="59">
        <v>0</v>
      </c>
      <c r="F25" s="59">
        <v>0</v>
      </c>
      <c r="G25">
        <f>IFERROR(VLOOKUP(A25&amp;"*",[2]salepiv!$A$3:$B$28,2,0),0)</f>
        <v>0</v>
      </c>
      <c r="H25" s="20">
        <f t="shared" si="0"/>
        <v>0</v>
      </c>
      <c r="I25">
        <f>IFERROR(VLOOKUP(A25&amp;"*",[2]Purchpiv!$A$3:$B$5,2,0),0)</f>
        <v>0</v>
      </c>
      <c r="J25" s="20">
        <f t="shared" si="1"/>
        <v>0</v>
      </c>
      <c r="K25" s="20">
        <f t="shared" si="2"/>
        <v>0</v>
      </c>
      <c r="L25" s="20">
        <f t="shared" si="3"/>
        <v>0</v>
      </c>
    </row>
    <row r="26" spans="1:12" x14ac:dyDescent="0.3">
      <c r="A26" s="58" t="s">
        <v>101</v>
      </c>
      <c r="B26" s="58" t="s">
        <v>51</v>
      </c>
      <c r="C26" s="59">
        <v>0</v>
      </c>
      <c r="D26" s="59">
        <v>0</v>
      </c>
      <c r="E26" s="59">
        <v>0</v>
      </c>
      <c r="F26" s="59">
        <v>0</v>
      </c>
      <c r="G26">
        <f>IFERROR(VLOOKUP(A26&amp;"*",[2]salepiv!$A$3:$B$28,2,0),0)</f>
        <v>0</v>
      </c>
      <c r="H26" s="20">
        <f t="shared" si="0"/>
        <v>0</v>
      </c>
      <c r="I26">
        <f>IFERROR(VLOOKUP(A26&amp;"*",[2]Purchpiv!$A$3:$B$5,2,0),0)</f>
        <v>0</v>
      </c>
      <c r="J26" s="20">
        <f t="shared" si="1"/>
        <v>0</v>
      </c>
      <c r="K26" s="20">
        <f t="shared" si="2"/>
        <v>0</v>
      </c>
      <c r="L26" s="20">
        <f t="shared" si="3"/>
        <v>0</v>
      </c>
    </row>
    <row r="27" spans="1:12" x14ac:dyDescent="0.3">
      <c r="A27" s="58" t="s">
        <v>102</v>
      </c>
      <c r="B27" s="58" t="s">
        <v>51</v>
      </c>
      <c r="C27" s="59">
        <v>48</v>
      </c>
      <c r="D27" s="59">
        <v>0</v>
      </c>
      <c r="E27" s="59">
        <v>0</v>
      </c>
      <c r="F27" s="59">
        <v>48</v>
      </c>
      <c r="G27">
        <f>IFERROR(VLOOKUP(A27&amp;"*",[2]salepiv!$A$3:$B$28,2,0),0)</f>
        <v>0</v>
      </c>
      <c r="H27" s="20">
        <f t="shared" si="0"/>
        <v>0</v>
      </c>
      <c r="I27">
        <f>IFERROR(VLOOKUP(A27&amp;"*",[2]Purchpiv!$A$3:$B$5,2,0),0)</f>
        <v>0</v>
      </c>
      <c r="J27" s="20">
        <f t="shared" si="1"/>
        <v>0</v>
      </c>
      <c r="K27" s="20">
        <f t="shared" si="2"/>
        <v>48</v>
      </c>
      <c r="L27" s="20">
        <f t="shared" si="3"/>
        <v>0</v>
      </c>
    </row>
    <row r="28" spans="1:12" x14ac:dyDescent="0.3">
      <c r="A28" s="58" t="s">
        <v>103</v>
      </c>
      <c r="B28" s="58" t="s">
        <v>51</v>
      </c>
      <c r="C28" s="59">
        <v>38</v>
      </c>
      <c r="D28" s="59">
        <v>0</v>
      </c>
      <c r="E28" s="59">
        <v>4</v>
      </c>
      <c r="F28" s="59">
        <v>34</v>
      </c>
      <c r="G28">
        <f>IFERROR(VLOOKUP(A28&amp;"*",[2]salepiv!$A$3:$B$28,2,0),0)</f>
        <v>4</v>
      </c>
      <c r="H28" s="20">
        <f t="shared" si="0"/>
        <v>0</v>
      </c>
      <c r="I28">
        <f>IFERROR(VLOOKUP(A28&amp;"*",[2]Purchpiv!$A$3:$B$5,2,0),0)</f>
        <v>0</v>
      </c>
      <c r="J28" s="20">
        <f t="shared" si="1"/>
        <v>0</v>
      </c>
      <c r="K28" s="20">
        <f t="shared" si="2"/>
        <v>34</v>
      </c>
      <c r="L28" s="20">
        <f t="shared" si="3"/>
        <v>0</v>
      </c>
    </row>
    <row r="29" spans="1:12" x14ac:dyDescent="0.3">
      <c r="A29" s="58" t="s">
        <v>104</v>
      </c>
      <c r="B29" s="58" t="s">
        <v>51</v>
      </c>
      <c r="C29" s="59">
        <v>37</v>
      </c>
      <c r="D29" s="59">
        <v>0</v>
      </c>
      <c r="E29" s="59">
        <v>0</v>
      </c>
      <c r="F29" s="59">
        <v>37</v>
      </c>
      <c r="G29">
        <f>IFERROR(VLOOKUP(A29&amp;"*",[2]salepiv!$A$3:$B$28,2,0),0)</f>
        <v>0</v>
      </c>
      <c r="H29" s="20">
        <f t="shared" si="0"/>
        <v>0</v>
      </c>
      <c r="I29">
        <f>IFERROR(VLOOKUP(A29&amp;"*",[2]Purchpiv!$A$3:$B$5,2,0),0)</f>
        <v>0</v>
      </c>
      <c r="J29" s="20">
        <f t="shared" si="1"/>
        <v>0</v>
      </c>
      <c r="K29" s="20">
        <f t="shared" si="2"/>
        <v>37</v>
      </c>
      <c r="L29" s="20">
        <f t="shared" si="3"/>
        <v>0</v>
      </c>
    </row>
    <row r="30" spans="1:12" x14ac:dyDescent="0.3">
      <c r="A30" s="58" t="s">
        <v>105</v>
      </c>
      <c r="B30" s="58" t="s">
        <v>51</v>
      </c>
      <c r="C30" s="59">
        <v>80</v>
      </c>
      <c r="D30" s="59">
        <v>0</v>
      </c>
      <c r="E30" s="59">
        <v>0</v>
      </c>
      <c r="F30" s="59">
        <v>80</v>
      </c>
      <c r="G30">
        <f>IFERROR(VLOOKUP(A30&amp;"*",[2]salepiv!$A$3:$B$28,2,0),0)</f>
        <v>0</v>
      </c>
      <c r="H30" s="20">
        <f t="shared" si="0"/>
        <v>0</v>
      </c>
      <c r="I30">
        <f>IFERROR(VLOOKUP(A30&amp;"*",[2]Purchpiv!$A$3:$B$5,2,0),0)</f>
        <v>0</v>
      </c>
      <c r="J30" s="20">
        <f t="shared" si="1"/>
        <v>0</v>
      </c>
      <c r="K30" s="20">
        <f t="shared" si="2"/>
        <v>80</v>
      </c>
      <c r="L30" s="20">
        <f t="shared" si="3"/>
        <v>0</v>
      </c>
    </row>
    <row r="31" spans="1:12" x14ac:dyDescent="0.3">
      <c r="A31" s="58" t="s">
        <v>106</v>
      </c>
      <c r="B31" s="58" t="s">
        <v>51</v>
      </c>
      <c r="C31" s="59">
        <v>154</v>
      </c>
      <c r="D31" s="59">
        <v>0</v>
      </c>
      <c r="E31" s="59">
        <v>0</v>
      </c>
      <c r="F31" s="59">
        <v>154</v>
      </c>
      <c r="G31">
        <f>IFERROR(VLOOKUP(A31&amp;"*",[2]salepiv!$A$3:$B$28,2,0),0)</f>
        <v>0</v>
      </c>
      <c r="H31" s="20">
        <f t="shared" si="0"/>
        <v>0</v>
      </c>
      <c r="I31">
        <f>IFERROR(VLOOKUP(A31&amp;"*",[2]Purchpiv!$A$3:$B$5,2,0),0)</f>
        <v>0</v>
      </c>
      <c r="J31" s="20">
        <f t="shared" si="1"/>
        <v>0</v>
      </c>
      <c r="K31" s="20">
        <f t="shared" si="2"/>
        <v>154</v>
      </c>
      <c r="L31" s="20">
        <f t="shared" si="3"/>
        <v>0</v>
      </c>
    </row>
    <row r="32" spans="1:12" x14ac:dyDescent="0.3">
      <c r="A32" s="58" t="s">
        <v>107</v>
      </c>
      <c r="B32" s="58" t="s">
        <v>95</v>
      </c>
      <c r="C32" s="59">
        <v>20</v>
      </c>
      <c r="D32" s="59">
        <v>40</v>
      </c>
      <c r="E32" s="59">
        <v>35</v>
      </c>
      <c r="F32" s="59">
        <v>25</v>
      </c>
      <c r="G32">
        <f>IFERROR(VLOOKUP(A32&amp;"*",[2]salepiv!$A$3:$B$28,2,0),0)</f>
        <v>35</v>
      </c>
      <c r="H32" s="20">
        <f t="shared" si="0"/>
        <v>0</v>
      </c>
      <c r="I32">
        <f>IFERROR(VLOOKUP(A32&amp;"*",[2]Purchpiv!$A$3:$B$5,2,0),0)</f>
        <v>40</v>
      </c>
      <c r="J32" s="20">
        <f t="shared" si="1"/>
        <v>0</v>
      </c>
      <c r="K32" s="20">
        <f t="shared" si="2"/>
        <v>25</v>
      </c>
      <c r="L32" s="20">
        <f t="shared" si="3"/>
        <v>0</v>
      </c>
    </row>
    <row r="33" spans="1:12" x14ac:dyDescent="0.3">
      <c r="A33" s="58" t="s">
        <v>108</v>
      </c>
      <c r="B33" s="58" t="s">
        <v>51</v>
      </c>
      <c r="C33" s="59">
        <v>0</v>
      </c>
      <c r="D33" s="59">
        <v>0</v>
      </c>
      <c r="E33" s="59">
        <v>0</v>
      </c>
      <c r="F33" s="59">
        <v>0</v>
      </c>
      <c r="G33">
        <f>IFERROR(VLOOKUP(A33&amp;"*",[2]salepiv!$A$3:$B$28,2,0),0)</f>
        <v>0</v>
      </c>
      <c r="H33" s="20">
        <f t="shared" si="0"/>
        <v>0</v>
      </c>
      <c r="I33">
        <f>IFERROR(VLOOKUP(A33&amp;"*",[2]Purchpiv!$A$3:$B$5,2,0),0)</f>
        <v>0</v>
      </c>
      <c r="J33" s="20">
        <f t="shared" si="1"/>
        <v>0</v>
      </c>
      <c r="K33" s="20">
        <f t="shared" si="2"/>
        <v>0</v>
      </c>
      <c r="L33" s="20">
        <f t="shared" si="3"/>
        <v>0</v>
      </c>
    </row>
    <row r="34" spans="1:12" x14ac:dyDescent="0.3">
      <c r="A34" s="58" t="s">
        <v>109</v>
      </c>
      <c r="B34" s="58" t="s">
        <v>95</v>
      </c>
      <c r="C34" s="59">
        <v>8</v>
      </c>
      <c r="D34" s="59">
        <v>0</v>
      </c>
      <c r="E34" s="59">
        <v>7</v>
      </c>
      <c r="F34" s="59">
        <v>1</v>
      </c>
      <c r="G34">
        <f>IFERROR(VLOOKUP(A34&amp;"*",[2]salepiv!$A$3:$B$28,2,0),0)</f>
        <v>7</v>
      </c>
      <c r="H34" s="20">
        <f t="shared" si="0"/>
        <v>0</v>
      </c>
      <c r="I34">
        <f>IFERROR(VLOOKUP(A34&amp;"*",[2]Purchpiv!$A$3:$B$5,2,0),0)</f>
        <v>0</v>
      </c>
      <c r="J34" s="20">
        <f t="shared" si="1"/>
        <v>0</v>
      </c>
      <c r="K34" s="20">
        <f t="shared" si="2"/>
        <v>1</v>
      </c>
      <c r="L34" s="20">
        <f t="shared" si="3"/>
        <v>0</v>
      </c>
    </row>
    <row r="35" spans="1:12" x14ac:dyDescent="0.3">
      <c r="A35" s="58" t="s">
        <v>110</v>
      </c>
      <c r="B35" s="58" t="s">
        <v>95</v>
      </c>
      <c r="C35" s="59">
        <v>38</v>
      </c>
      <c r="D35" s="59">
        <v>0</v>
      </c>
      <c r="E35" s="59">
        <v>16</v>
      </c>
      <c r="F35" s="59">
        <v>22</v>
      </c>
      <c r="G35">
        <f>IFERROR(VLOOKUP(A35&amp;"*",[2]salepiv!$A$3:$B$28,2,0),0)</f>
        <v>16</v>
      </c>
      <c r="H35" s="20">
        <f t="shared" si="0"/>
        <v>0</v>
      </c>
      <c r="I35">
        <f>IFERROR(VLOOKUP(A35&amp;"*",[2]Purchpiv!$A$3:$B$5,2,0),0)</f>
        <v>0</v>
      </c>
      <c r="J35" s="20">
        <f t="shared" si="1"/>
        <v>0</v>
      </c>
      <c r="K35" s="20">
        <f t="shared" si="2"/>
        <v>22</v>
      </c>
      <c r="L35" s="20">
        <f t="shared" si="3"/>
        <v>0</v>
      </c>
    </row>
    <row r="36" spans="1:12" x14ac:dyDescent="0.3">
      <c r="A36" s="58" t="s">
        <v>111</v>
      </c>
      <c r="B36" s="58" t="s">
        <v>51</v>
      </c>
      <c r="C36" s="59">
        <v>0</v>
      </c>
      <c r="D36" s="59">
        <v>0</v>
      </c>
      <c r="E36" s="59">
        <v>0</v>
      </c>
      <c r="F36" s="59">
        <v>0</v>
      </c>
      <c r="G36">
        <f>IFERROR(VLOOKUP(A36&amp;"*",[2]salepiv!$A$3:$B$28,2,0),0)</f>
        <v>0</v>
      </c>
      <c r="H36" s="20">
        <f t="shared" si="0"/>
        <v>0</v>
      </c>
      <c r="I36">
        <f>IFERROR(VLOOKUP(A36&amp;"*",[2]Purchpiv!$A$3:$B$5,2,0),0)</f>
        <v>0</v>
      </c>
      <c r="J36" s="20">
        <f t="shared" si="1"/>
        <v>0</v>
      </c>
      <c r="K36" s="20">
        <f t="shared" si="2"/>
        <v>0</v>
      </c>
      <c r="L36" s="20">
        <f t="shared" si="3"/>
        <v>0</v>
      </c>
    </row>
    <row r="37" spans="1:12" x14ac:dyDescent="0.3">
      <c r="A37" s="58" t="s">
        <v>112</v>
      </c>
      <c r="B37" s="58" t="s">
        <v>51</v>
      </c>
      <c r="C37" s="59">
        <v>35</v>
      </c>
      <c r="D37" s="59">
        <v>0</v>
      </c>
      <c r="E37" s="59">
        <v>35</v>
      </c>
      <c r="F37" s="59">
        <v>0</v>
      </c>
      <c r="G37">
        <f>IFERROR(VLOOKUP(A37&amp;"*",[2]salepiv!$A$3:$B$28,2,0),0)</f>
        <v>35</v>
      </c>
      <c r="H37" s="20">
        <f t="shared" si="0"/>
        <v>0</v>
      </c>
      <c r="I37">
        <f>IFERROR(VLOOKUP(A37&amp;"*",[2]Purchpiv!$A$3:$B$5,2,0),0)</f>
        <v>0</v>
      </c>
      <c r="J37" s="20">
        <f t="shared" si="1"/>
        <v>0</v>
      </c>
      <c r="K37" s="20">
        <f t="shared" si="2"/>
        <v>0</v>
      </c>
      <c r="L37" s="20">
        <f t="shared" si="3"/>
        <v>0</v>
      </c>
    </row>
    <row r="38" spans="1:12" x14ac:dyDescent="0.3">
      <c r="A38" s="58" t="s">
        <v>113</v>
      </c>
      <c r="B38" s="58" t="s">
        <v>114</v>
      </c>
      <c r="C38" s="59">
        <v>7</v>
      </c>
      <c r="D38" s="59">
        <v>0</v>
      </c>
      <c r="E38" s="59">
        <v>4</v>
      </c>
      <c r="F38" s="59">
        <v>3</v>
      </c>
      <c r="G38">
        <f>IFERROR(VLOOKUP(A38&amp;"*",[2]salepiv!$A$3:$B$28,2,0),0)</f>
        <v>4</v>
      </c>
      <c r="H38" s="20">
        <f t="shared" si="0"/>
        <v>0</v>
      </c>
      <c r="I38">
        <f>IFERROR(VLOOKUP(A38&amp;"*",[2]Purchpiv!$A$3:$B$5,2,0),0)</f>
        <v>0</v>
      </c>
      <c r="J38" s="20">
        <f t="shared" si="1"/>
        <v>0</v>
      </c>
      <c r="K38" s="20">
        <f t="shared" si="2"/>
        <v>3</v>
      </c>
      <c r="L38" s="20">
        <f t="shared" si="3"/>
        <v>0</v>
      </c>
    </row>
    <row r="39" spans="1:12" x14ac:dyDescent="0.3">
      <c r="A39" s="58" t="s">
        <v>115</v>
      </c>
      <c r="B39" s="58" t="s">
        <v>51</v>
      </c>
      <c r="C39" s="59">
        <v>170</v>
      </c>
      <c r="D39" s="59">
        <v>0</v>
      </c>
      <c r="E39" s="59">
        <v>0</v>
      </c>
      <c r="F39" s="59">
        <v>170</v>
      </c>
      <c r="G39">
        <f>IFERROR(VLOOKUP(A39&amp;"*",[2]salepiv!$A$3:$B$28,2,0),0)</f>
        <v>0</v>
      </c>
      <c r="H39" s="20">
        <f t="shared" si="0"/>
        <v>0</v>
      </c>
      <c r="I39">
        <f>IFERROR(VLOOKUP(A39&amp;"*",[2]Purchpiv!$A$3:$B$5,2,0),0)</f>
        <v>0</v>
      </c>
      <c r="J39" s="20">
        <f t="shared" si="1"/>
        <v>0</v>
      </c>
      <c r="K39" s="20">
        <f t="shared" si="2"/>
        <v>170</v>
      </c>
      <c r="L39" s="20">
        <f t="shared" si="3"/>
        <v>0</v>
      </c>
    </row>
    <row r="40" spans="1:12" x14ac:dyDescent="0.3">
      <c r="A40" s="58" t="s">
        <v>116</v>
      </c>
      <c r="B40" s="58" t="s">
        <v>114</v>
      </c>
      <c r="C40" s="59">
        <v>0</v>
      </c>
      <c r="D40" s="59">
        <v>0</v>
      </c>
      <c r="E40" s="59">
        <v>0</v>
      </c>
      <c r="F40" s="59">
        <v>0</v>
      </c>
      <c r="G40">
        <f>IFERROR(VLOOKUP(A40&amp;"*",[2]salepiv!$A$3:$B$28,2,0),0)</f>
        <v>0</v>
      </c>
      <c r="H40" s="20">
        <f t="shared" si="0"/>
        <v>0</v>
      </c>
      <c r="I40">
        <f>IFERROR(VLOOKUP(A40&amp;"*",[2]Purchpiv!$A$3:$B$5,2,0),0)</f>
        <v>0</v>
      </c>
      <c r="J40" s="20">
        <f t="shared" si="1"/>
        <v>0</v>
      </c>
      <c r="K40" s="20">
        <f t="shared" si="2"/>
        <v>0</v>
      </c>
      <c r="L40" s="20">
        <f t="shared" si="3"/>
        <v>0</v>
      </c>
    </row>
    <row r="41" spans="1:12" x14ac:dyDescent="0.3">
      <c r="A41" s="58" t="s">
        <v>117</v>
      </c>
      <c r="B41" s="58" t="s">
        <v>51</v>
      </c>
      <c r="C41" s="59">
        <v>0</v>
      </c>
      <c r="D41" s="59">
        <v>0</v>
      </c>
      <c r="E41" s="59">
        <v>0</v>
      </c>
      <c r="F41" s="59">
        <v>0</v>
      </c>
      <c r="G41">
        <f>IFERROR(VLOOKUP(A41&amp;"*",[2]salepiv!$A$3:$B$28,2,0),0)</f>
        <v>0</v>
      </c>
      <c r="H41" s="20">
        <f t="shared" si="0"/>
        <v>0</v>
      </c>
      <c r="I41">
        <f>IFERROR(VLOOKUP(A41&amp;"*",[2]Purchpiv!$A$3:$B$5,2,0),0)</f>
        <v>0</v>
      </c>
      <c r="J41" s="20">
        <f t="shared" si="1"/>
        <v>0</v>
      </c>
      <c r="K41" s="20">
        <f t="shared" si="2"/>
        <v>0</v>
      </c>
      <c r="L41" s="20">
        <f t="shared" si="3"/>
        <v>0</v>
      </c>
    </row>
    <row r="42" spans="1:12" x14ac:dyDescent="0.3">
      <c r="A42" s="58" t="s">
        <v>118</v>
      </c>
      <c r="B42" s="58" t="s">
        <v>51</v>
      </c>
      <c r="C42" s="59">
        <v>231</v>
      </c>
      <c r="D42" s="59">
        <v>0</v>
      </c>
      <c r="E42" s="59">
        <v>100</v>
      </c>
      <c r="F42" s="59">
        <v>131</v>
      </c>
      <c r="G42">
        <f>IFERROR(VLOOKUP(A42&amp;"*",[2]salepiv!$A$3:$B$28,2,0),0)</f>
        <v>100</v>
      </c>
      <c r="H42" s="20">
        <f t="shared" si="0"/>
        <v>0</v>
      </c>
      <c r="I42">
        <f>IFERROR(VLOOKUP(A42&amp;"*",[2]Purchpiv!$A$3:$B$5,2,0),0)</f>
        <v>0</v>
      </c>
      <c r="J42" s="20">
        <f t="shared" si="1"/>
        <v>0</v>
      </c>
      <c r="K42" s="20">
        <f t="shared" si="2"/>
        <v>131</v>
      </c>
      <c r="L42" s="20">
        <f t="shared" si="3"/>
        <v>0</v>
      </c>
    </row>
    <row r="43" spans="1:12" x14ac:dyDescent="0.3">
      <c r="A43" s="58" t="s">
        <v>119</v>
      </c>
      <c r="B43" s="58" t="s">
        <v>51</v>
      </c>
      <c r="C43" s="59">
        <v>49</v>
      </c>
      <c r="D43" s="59">
        <v>0</v>
      </c>
      <c r="E43" s="59">
        <v>0</v>
      </c>
      <c r="F43" s="59">
        <v>49</v>
      </c>
      <c r="G43">
        <f>IFERROR(VLOOKUP(A43&amp;"*",[2]salepiv!$A$3:$B$28,2,0),0)</f>
        <v>0</v>
      </c>
      <c r="H43" s="20">
        <f t="shared" si="0"/>
        <v>0</v>
      </c>
      <c r="I43">
        <f>IFERROR(VLOOKUP(A43&amp;"*",[2]Purchpiv!$A$3:$B$5,2,0),0)</f>
        <v>0</v>
      </c>
      <c r="J43" s="20">
        <f t="shared" si="1"/>
        <v>0</v>
      </c>
      <c r="K43" s="20">
        <f t="shared" si="2"/>
        <v>49</v>
      </c>
      <c r="L43" s="20">
        <f t="shared" si="3"/>
        <v>0</v>
      </c>
    </row>
    <row r="44" spans="1:12" x14ac:dyDescent="0.3">
      <c r="A44" s="58" t="s">
        <v>120</v>
      </c>
      <c r="B44" s="58" t="s">
        <v>51</v>
      </c>
      <c r="C44" s="59">
        <v>0</v>
      </c>
      <c r="D44" s="59">
        <v>0</v>
      </c>
      <c r="E44" s="59">
        <v>0</v>
      </c>
      <c r="F44" s="59">
        <v>0</v>
      </c>
      <c r="G44">
        <f>IFERROR(VLOOKUP(A44&amp;"*",[2]salepiv!$A$3:$B$28,2,0),0)</f>
        <v>0</v>
      </c>
      <c r="H44" s="20">
        <f t="shared" si="0"/>
        <v>0</v>
      </c>
      <c r="I44">
        <f>IFERROR(VLOOKUP(A44&amp;"*",[2]Purchpiv!$A$3:$B$5,2,0),0)</f>
        <v>0</v>
      </c>
      <c r="J44" s="20">
        <f t="shared" si="1"/>
        <v>0</v>
      </c>
      <c r="K44" s="20">
        <f t="shared" si="2"/>
        <v>0</v>
      </c>
      <c r="L44" s="20">
        <f t="shared" si="3"/>
        <v>0</v>
      </c>
    </row>
    <row r="45" spans="1:12" x14ac:dyDescent="0.3">
      <c r="A45" s="58" t="s">
        <v>121</v>
      </c>
      <c r="B45" s="58" t="s">
        <v>56</v>
      </c>
      <c r="C45" s="59">
        <v>0</v>
      </c>
      <c r="D45" s="59">
        <v>0</v>
      </c>
      <c r="E45" s="59">
        <v>0</v>
      </c>
      <c r="F45" s="59">
        <v>0</v>
      </c>
      <c r="G45">
        <f>IFERROR(VLOOKUP(A45&amp;"*",[2]salepiv!$A$3:$B$28,2,0),0)</f>
        <v>0</v>
      </c>
      <c r="H45" s="20">
        <f t="shared" si="0"/>
        <v>0</v>
      </c>
      <c r="I45">
        <f>IFERROR(VLOOKUP(A45&amp;"*",[2]Purchpiv!$A$3:$B$5,2,0),0)</f>
        <v>0</v>
      </c>
      <c r="J45" s="20">
        <f t="shared" si="1"/>
        <v>0</v>
      </c>
      <c r="K45" s="20">
        <f t="shared" si="2"/>
        <v>0</v>
      </c>
      <c r="L45" s="20">
        <f t="shared" si="3"/>
        <v>0</v>
      </c>
    </row>
    <row r="46" spans="1:12" x14ac:dyDescent="0.3">
      <c r="A46" s="58" t="s">
        <v>122</v>
      </c>
      <c r="B46" s="58" t="s">
        <v>51</v>
      </c>
      <c r="C46" s="59">
        <v>0</v>
      </c>
      <c r="D46" s="59">
        <v>0</v>
      </c>
      <c r="E46" s="59">
        <v>0</v>
      </c>
      <c r="F46" s="59">
        <v>0</v>
      </c>
      <c r="G46">
        <f>IFERROR(VLOOKUP(A46&amp;"*",[2]salepiv!$A$3:$B$28,2,0),0)</f>
        <v>0</v>
      </c>
      <c r="H46" s="20">
        <f t="shared" si="0"/>
        <v>0</v>
      </c>
      <c r="I46">
        <f>IFERROR(VLOOKUP(A46&amp;"*",[2]Purchpiv!$A$3:$B$5,2,0),0)</f>
        <v>0</v>
      </c>
      <c r="J46" s="20">
        <f t="shared" si="1"/>
        <v>0</v>
      </c>
      <c r="K46" s="20">
        <f t="shared" si="2"/>
        <v>0</v>
      </c>
      <c r="L46" s="20">
        <f t="shared" si="3"/>
        <v>0</v>
      </c>
    </row>
    <row r="47" spans="1:12" x14ac:dyDescent="0.3">
      <c r="A47" s="58" t="s">
        <v>123</v>
      </c>
      <c r="B47" s="58" t="s">
        <v>51</v>
      </c>
      <c r="C47" s="59">
        <v>0</v>
      </c>
      <c r="D47" s="59">
        <v>0</v>
      </c>
      <c r="E47" s="59">
        <v>0</v>
      </c>
      <c r="F47" s="59">
        <v>0</v>
      </c>
      <c r="G47">
        <f>IFERROR(VLOOKUP(A47&amp;"*",[2]salepiv!$A$3:$B$28,2,0),0)</f>
        <v>0</v>
      </c>
      <c r="H47" s="20">
        <f t="shared" si="0"/>
        <v>0</v>
      </c>
      <c r="I47">
        <f>IFERROR(VLOOKUP(A47&amp;"*",[2]Purchpiv!$A$3:$B$5,2,0),0)</f>
        <v>0</v>
      </c>
      <c r="J47" s="20">
        <f t="shared" si="1"/>
        <v>0</v>
      </c>
      <c r="K47" s="20">
        <f t="shared" si="2"/>
        <v>0</v>
      </c>
      <c r="L47" s="20">
        <f t="shared" si="3"/>
        <v>0</v>
      </c>
    </row>
    <row r="48" spans="1:12" x14ac:dyDescent="0.3">
      <c r="A48" s="58" t="s">
        <v>124</v>
      </c>
      <c r="B48" s="58" t="s">
        <v>87</v>
      </c>
      <c r="C48" s="59">
        <v>0</v>
      </c>
      <c r="D48" s="59">
        <v>0</v>
      </c>
      <c r="E48" s="59">
        <v>0</v>
      </c>
      <c r="F48" s="59">
        <v>0</v>
      </c>
      <c r="G48">
        <f>IFERROR(VLOOKUP(A48&amp;"*",[2]salepiv!$A$3:$B$28,2,0),0)</f>
        <v>0</v>
      </c>
      <c r="H48" s="20">
        <f t="shared" si="0"/>
        <v>0</v>
      </c>
      <c r="I48">
        <f>IFERROR(VLOOKUP(A48&amp;"*",[2]Purchpiv!$A$3:$B$5,2,0),0)</f>
        <v>0</v>
      </c>
      <c r="J48" s="20">
        <f t="shared" si="1"/>
        <v>0</v>
      </c>
      <c r="K48" s="20">
        <f t="shared" si="2"/>
        <v>0</v>
      </c>
      <c r="L48" s="20">
        <f t="shared" si="3"/>
        <v>0</v>
      </c>
    </row>
    <row r="49" spans="1:12" x14ac:dyDescent="0.3">
      <c r="A49" s="58" t="s">
        <v>125</v>
      </c>
      <c r="B49" s="58" t="s">
        <v>51</v>
      </c>
      <c r="C49" s="59">
        <v>0</v>
      </c>
      <c r="D49" s="59">
        <v>0</v>
      </c>
      <c r="E49" s="59">
        <v>0</v>
      </c>
      <c r="F49" s="59">
        <v>0</v>
      </c>
      <c r="G49">
        <f>IFERROR(VLOOKUP(A49&amp;"*",[2]salepiv!$A$3:$B$28,2,0),0)</f>
        <v>0</v>
      </c>
      <c r="H49" s="20">
        <f t="shared" si="0"/>
        <v>0</v>
      </c>
      <c r="I49">
        <f>IFERROR(VLOOKUP(A49&amp;"*",[2]Purchpiv!$A$3:$B$5,2,0),0)</f>
        <v>0</v>
      </c>
      <c r="J49" s="20">
        <f t="shared" si="1"/>
        <v>0</v>
      </c>
      <c r="K49" s="20">
        <f t="shared" si="2"/>
        <v>0</v>
      </c>
      <c r="L49" s="20">
        <f t="shared" si="3"/>
        <v>0</v>
      </c>
    </row>
    <row r="50" spans="1:12" x14ac:dyDescent="0.3">
      <c r="A50" s="58" t="s">
        <v>126</v>
      </c>
      <c r="B50" s="58" t="s">
        <v>87</v>
      </c>
      <c r="C50" s="59">
        <v>0</v>
      </c>
      <c r="D50" s="59">
        <v>0</v>
      </c>
      <c r="E50" s="59">
        <v>0</v>
      </c>
      <c r="F50" s="59">
        <v>0</v>
      </c>
      <c r="G50">
        <f>IFERROR(VLOOKUP(A50&amp;"*",[2]salepiv!$A$3:$B$28,2,0),0)</f>
        <v>0</v>
      </c>
      <c r="H50" s="20">
        <f t="shared" si="0"/>
        <v>0</v>
      </c>
      <c r="I50">
        <f>IFERROR(VLOOKUP(A50&amp;"*",[2]Purchpiv!$A$3:$B$5,2,0),0)</f>
        <v>0</v>
      </c>
      <c r="J50" s="20">
        <f t="shared" si="1"/>
        <v>0</v>
      </c>
      <c r="K50" s="20">
        <f t="shared" si="2"/>
        <v>0</v>
      </c>
      <c r="L50" s="20">
        <f t="shared" si="3"/>
        <v>0</v>
      </c>
    </row>
    <row r="51" spans="1:12" x14ac:dyDescent="0.3">
      <c r="A51" s="58" t="s">
        <v>127</v>
      </c>
      <c r="B51" s="58" t="s">
        <v>51</v>
      </c>
      <c r="C51" s="59">
        <v>0</v>
      </c>
      <c r="D51" s="59">
        <v>0</v>
      </c>
      <c r="E51" s="59">
        <v>0</v>
      </c>
      <c r="F51" s="59">
        <v>0</v>
      </c>
      <c r="G51">
        <f>IFERROR(VLOOKUP(A51&amp;"*",[2]salepiv!$A$3:$B$28,2,0),0)</f>
        <v>0</v>
      </c>
      <c r="H51" s="20">
        <f t="shared" si="0"/>
        <v>0</v>
      </c>
      <c r="I51">
        <f>IFERROR(VLOOKUP(A51&amp;"*",[2]Purchpiv!$A$3:$B$5,2,0),0)</f>
        <v>0</v>
      </c>
      <c r="J51" s="20">
        <f t="shared" si="1"/>
        <v>0</v>
      </c>
      <c r="K51" s="20">
        <f t="shared" si="2"/>
        <v>0</v>
      </c>
      <c r="L51" s="20">
        <f t="shared" si="3"/>
        <v>0</v>
      </c>
    </row>
    <row r="52" spans="1:12" x14ac:dyDescent="0.3">
      <c r="A52" s="58" t="s">
        <v>128</v>
      </c>
      <c r="B52" s="58" t="s">
        <v>51</v>
      </c>
      <c r="C52" s="59">
        <v>32</v>
      </c>
      <c r="D52" s="59">
        <v>0</v>
      </c>
      <c r="E52" s="59">
        <v>1</v>
      </c>
      <c r="F52" s="59">
        <v>31</v>
      </c>
      <c r="G52">
        <f>IFERROR(VLOOKUP(A52&amp;"*",[2]salepiv!$A$3:$B$28,2,0),0)</f>
        <v>1</v>
      </c>
      <c r="H52" s="20">
        <f t="shared" si="0"/>
        <v>0</v>
      </c>
      <c r="I52">
        <f>IFERROR(VLOOKUP(A52&amp;"*",[2]Purchpiv!$A$3:$B$5,2,0),0)</f>
        <v>0</v>
      </c>
      <c r="J52" s="20">
        <f t="shared" si="1"/>
        <v>0</v>
      </c>
      <c r="K52" s="20">
        <f t="shared" si="2"/>
        <v>31</v>
      </c>
      <c r="L52" s="20">
        <f t="shared" si="3"/>
        <v>0</v>
      </c>
    </row>
    <row r="53" spans="1:12" x14ac:dyDescent="0.3">
      <c r="A53" s="58" t="s">
        <v>129</v>
      </c>
      <c r="B53" s="58" t="s">
        <v>95</v>
      </c>
      <c r="C53" s="59">
        <v>304</v>
      </c>
      <c r="D53" s="59">
        <v>0</v>
      </c>
      <c r="E53" s="59">
        <v>213</v>
      </c>
      <c r="F53" s="59">
        <v>91</v>
      </c>
      <c r="G53">
        <f>IFERROR(VLOOKUP(A53&amp;"*",[2]salepiv!$A$3:$B$28,2,0),0)</f>
        <v>213</v>
      </c>
      <c r="H53" s="20">
        <f t="shared" si="0"/>
        <v>0</v>
      </c>
      <c r="I53">
        <f>IFERROR(VLOOKUP(A53&amp;"*",[2]Purchpiv!$A$3:$B$5,2,0),0)</f>
        <v>0</v>
      </c>
      <c r="J53" s="20">
        <f t="shared" si="1"/>
        <v>0</v>
      </c>
      <c r="K53" s="20">
        <f t="shared" si="2"/>
        <v>91</v>
      </c>
      <c r="L53" s="20">
        <f t="shared" si="3"/>
        <v>0</v>
      </c>
    </row>
    <row r="54" spans="1:12" x14ac:dyDescent="0.3">
      <c r="A54" s="58" t="s">
        <v>130</v>
      </c>
      <c r="B54" s="58" t="s">
        <v>95</v>
      </c>
      <c r="C54" s="59">
        <v>0</v>
      </c>
      <c r="D54" s="59">
        <v>0</v>
      </c>
      <c r="E54" s="59">
        <v>0</v>
      </c>
      <c r="F54" s="59">
        <v>0</v>
      </c>
      <c r="G54">
        <f>IFERROR(VLOOKUP(A54&amp;"*",[2]salepiv!$A$3:$B$28,2,0),0)</f>
        <v>0</v>
      </c>
      <c r="H54" s="20">
        <f t="shared" si="0"/>
        <v>0</v>
      </c>
      <c r="I54">
        <f>IFERROR(VLOOKUP(A54&amp;"*",[2]Purchpiv!$A$3:$B$5,2,0),0)</f>
        <v>0</v>
      </c>
      <c r="J54" s="20">
        <f t="shared" si="1"/>
        <v>0</v>
      </c>
      <c r="K54" s="20">
        <f t="shared" si="2"/>
        <v>0</v>
      </c>
      <c r="L54" s="20">
        <f t="shared" si="3"/>
        <v>0</v>
      </c>
    </row>
    <row r="55" spans="1:12" x14ac:dyDescent="0.3">
      <c r="A55" s="58" t="s">
        <v>131</v>
      </c>
      <c r="B55" s="58" t="s">
        <v>51</v>
      </c>
      <c r="C55" s="59">
        <v>52</v>
      </c>
      <c r="D55" s="59">
        <v>0</v>
      </c>
      <c r="E55" s="59">
        <v>10</v>
      </c>
      <c r="F55" s="59">
        <v>42</v>
      </c>
      <c r="G55">
        <f>IFERROR(VLOOKUP(A55&amp;"*",[2]salepiv!$A$3:$B$28,2,0),0)</f>
        <v>10</v>
      </c>
      <c r="H55" s="20">
        <f t="shared" si="0"/>
        <v>0</v>
      </c>
      <c r="I55">
        <f>IFERROR(VLOOKUP(A55&amp;"*",[2]Purchpiv!$A$3:$B$5,2,0),0)</f>
        <v>0</v>
      </c>
      <c r="J55" s="20">
        <f t="shared" si="1"/>
        <v>0</v>
      </c>
      <c r="K55" s="20">
        <f t="shared" si="2"/>
        <v>42</v>
      </c>
      <c r="L55" s="20">
        <f t="shared" si="3"/>
        <v>0</v>
      </c>
    </row>
    <row r="56" spans="1:12" x14ac:dyDescent="0.3">
      <c r="A56" s="58" t="s">
        <v>132</v>
      </c>
      <c r="B56" s="58" t="s">
        <v>51</v>
      </c>
      <c r="C56" s="59">
        <v>215</v>
      </c>
      <c r="D56" s="59">
        <v>0</v>
      </c>
      <c r="E56" s="59">
        <v>0</v>
      </c>
      <c r="F56" s="59">
        <v>215</v>
      </c>
      <c r="G56">
        <f>IFERROR(VLOOKUP(A56&amp;"*",[2]salepiv!$A$3:$B$28,2,0),0)</f>
        <v>0</v>
      </c>
      <c r="H56" s="20">
        <f t="shared" si="0"/>
        <v>0</v>
      </c>
      <c r="I56">
        <f>IFERROR(VLOOKUP(A56&amp;"*",[2]Purchpiv!$A$3:$B$5,2,0),0)</f>
        <v>0</v>
      </c>
      <c r="J56" s="20">
        <f t="shared" si="1"/>
        <v>0</v>
      </c>
      <c r="K56" s="20">
        <f t="shared" si="2"/>
        <v>215</v>
      </c>
      <c r="L56" s="20">
        <f t="shared" si="3"/>
        <v>0</v>
      </c>
    </row>
    <row r="57" spans="1:12" x14ac:dyDescent="0.3">
      <c r="A57" s="58" t="s">
        <v>133</v>
      </c>
      <c r="B57" s="58" t="s">
        <v>51</v>
      </c>
      <c r="C57" s="59">
        <v>87</v>
      </c>
      <c r="D57" s="59">
        <v>0</v>
      </c>
      <c r="E57" s="59">
        <v>0</v>
      </c>
      <c r="F57" s="59">
        <v>87</v>
      </c>
      <c r="G57">
        <f>IFERROR(VLOOKUP(A57&amp;"*",[2]salepiv!$A$3:$B$28,2,0),0)</f>
        <v>0</v>
      </c>
      <c r="H57" s="20">
        <f t="shared" si="0"/>
        <v>0</v>
      </c>
      <c r="I57">
        <f>IFERROR(VLOOKUP(A57&amp;"*",[2]Purchpiv!$A$3:$B$5,2,0),0)</f>
        <v>0</v>
      </c>
      <c r="J57" s="20">
        <f t="shared" si="1"/>
        <v>0</v>
      </c>
      <c r="K57" s="20">
        <f t="shared" si="2"/>
        <v>87</v>
      </c>
      <c r="L57" s="20">
        <f t="shared" si="3"/>
        <v>0</v>
      </c>
    </row>
    <row r="58" spans="1:12" x14ac:dyDescent="0.3">
      <c r="A58" s="58" t="s">
        <v>134</v>
      </c>
      <c r="B58" s="58" t="s">
        <v>51</v>
      </c>
      <c r="C58" s="59">
        <v>0</v>
      </c>
      <c r="D58" s="59">
        <v>0</v>
      </c>
      <c r="E58" s="59">
        <v>0</v>
      </c>
      <c r="F58" s="59">
        <v>0</v>
      </c>
      <c r="G58">
        <f>IFERROR(VLOOKUP(A58&amp;"*",[2]salepiv!$A$3:$B$28,2,0),0)</f>
        <v>0</v>
      </c>
      <c r="H58" s="20">
        <f t="shared" si="0"/>
        <v>0</v>
      </c>
      <c r="I58">
        <f>IFERROR(VLOOKUP(A58&amp;"*",[2]Purchpiv!$A$3:$B$5,2,0),0)</f>
        <v>0</v>
      </c>
      <c r="J58" s="20">
        <f t="shared" si="1"/>
        <v>0</v>
      </c>
      <c r="K58" s="20">
        <f t="shared" si="2"/>
        <v>0</v>
      </c>
      <c r="L58" s="20">
        <f t="shared" si="3"/>
        <v>0</v>
      </c>
    </row>
    <row r="59" spans="1:12" x14ac:dyDescent="0.3">
      <c r="A59" s="58" t="s">
        <v>135</v>
      </c>
      <c r="B59" s="58" t="s">
        <v>95</v>
      </c>
      <c r="C59" s="59">
        <v>41</v>
      </c>
      <c r="D59" s="59">
        <v>0</v>
      </c>
      <c r="E59" s="59">
        <v>0</v>
      </c>
      <c r="F59" s="59">
        <v>41</v>
      </c>
      <c r="G59">
        <f>IFERROR(VLOOKUP(A59&amp;"*",[2]salepiv!$A$3:$B$28,2,0),0)</f>
        <v>0</v>
      </c>
      <c r="H59" s="20">
        <f t="shared" si="0"/>
        <v>0</v>
      </c>
      <c r="I59">
        <f>IFERROR(VLOOKUP(A59&amp;"*",[2]Purchpiv!$A$3:$B$5,2,0),0)</f>
        <v>0</v>
      </c>
      <c r="J59" s="20">
        <f t="shared" si="1"/>
        <v>0</v>
      </c>
      <c r="K59" s="20">
        <f t="shared" si="2"/>
        <v>41</v>
      </c>
      <c r="L59" s="20">
        <f t="shared" si="3"/>
        <v>0</v>
      </c>
    </row>
    <row r="60" spans="1:12" x14ac:dyDescent="0.3">
      <c r="A60" s="58" t="s">
        <v>136</v>
      </c>
      <c r="B60" s="58" t="s">
        <v>51</v>
      </c>
      <c r="C60" s="59">
        <v>88</v>
      </c>
      <c r="D60" s="59">
        <v>0</v>
      </c>
      <c r="E60" s="59">
        <v>0</v>
      </c>
      <c r="F60" s="59">
        <v>88</v>
      </c>
      <c r="G60">
        <f>IFERROR(VLOOKUP(A60&amp;"*",[2]salepiv!$A$3:$B$28,2,0),0)</f>
        <v>0</v>
      </c>
      <c r="H60" s="20">
        <f t="shared" si="0"/>
        <v>0</v>
      </c>
      <c r="I60">
        <f>IFERROR(VLOOKUP(A60&amp;"*",[2]Purchpiv!$A$3:$B$5,2,0),0)</f>
        <v>0</v>
      </c>
      <c r="J60" s="20">
        <f t="shared" si="1"/>
        <v>0</v>
      </c>
      <c r="K60" s="20">
        <f t="shared" si="2"/>
        <v>88</v>
      </c>
      <c r="L60" s="20">
        <f t="shared" si="3"/>
        <v>0</v>
      </c>
    </row>
    <row r="61" spans="1:12" x14ac:dyDescent="0.3">
      <c r="A61" s="58" t="s">
        <v>137</v>
      </c>
      <c r="B61" s="58" t="s">
        <v>95</v>
      </c>
      <c r="C61" s="59">
        <v>54</v>
      </c>
      <c r="D61" s="59">
        <v>0</v>
      </c>
      <c r="E61" s="59">
        <v>1</v>
      </c>
      <c r="F61" s="59">
        <v>53</v>
      </c>
      <c r="G61">
        <f>IFERROR(VLOOKUP(A61&amp;"*",[2]salepiv!$A$3:$B$28,2,0),0)</f>
        <v>1</v>
      </c>
      <c r="H61" s="20">
        <f t="shared" si="0"/>
        <v>0</v>
      </c>
      <c r="I61">
        <f>IFERROR(VLOOKUP(A61&amp;"*",[2]Purchpiv!$A$3:$B$5,2,0),0)</f>
        <v>0</v>
      </c>
      <c r="J61" s="20">
        <f t="shared" si="1"/>
        <v>0</v>
      </c>
      <c r="K61" s="20">
        <f t="shared" si="2"/>
        <v>53</v>
      </c>
      <c r="L61" s="20">
        <f t="shared" si="3"/>
        <v>0</v>
      </c>
    </row>
    <row r="62" spans="1:12" x14ac:dyDescent="0.3">
      <c r="A62" s="58" t="s">
        <v>138</v>
      </c>
      <c r="B62" s="58" t="s">
        <v>51</v>
      </c>
      <c r="C62" s="59">
        <v>22</v>
      </c>
      <c r="D62" s="59">
        <v>0</v>
      </c>
      <c r="E62" s="59">
        <v>0</v>
      </c>
      <c r="F62" s="59">
        <v>22</v>
      </c>
      <c r="G62">
        <f>IFERROR(VLOOKUP(A62&amp;"*",[2]salepiv!$A$3:$B$28,2,0),0)</f>
        <v>0</v>
      </c>
      <c r="H62" s="20">
        <f t="shared" si="0"/>
        <v>0</v>
      </c>
      <c r="I62">
        <f>IFERROR(VLOOKUP(A62&amp;"*",[2]Purchpiv!$A$3:$B$5,2,0),0)</f>
        <v>0</v>
      </c>
      <c r="J62" s="20">
        <f t="shared" si="1"/>
        <v>0</v>
      </c>
      <c r="K62" s="20">
        <f t="shared" si="2"/>
        <v>22</v>
      </c>
      <c r="L62" s="20">
        <f t="shared" si="3"/>
        <v>0</v>
      </c>
    </row>
    <row r="63" spans="1:12" x14ac:dyDescent="0.3">
      <c r="A63" s="58" t="s">
        <v>139</v>
      </c>
      <c r="B63" s="58" t="s">
        <v>83</v>
      </c>
      <c r="C63" s="59">
        <v>13</v>
      </c>
      <c r="D63" s="59">
        <v>0</v>
      </c>
      <c r="E63" s="59">
        <v>0</v>
      </c>
      <c r="F63" s="59">
        <v>13</v>
      </c>
      <c r="G63">
        <f>IFERROR(VLOOKUP(A63&amp;"*",[2]salepiv!$A$3:$B$28,2,0),0)</f>
        <v>0</v>
      </c>
      <c r="H63" s="20">
        <f t="shared" si="0"/>
        <v>0</v>
      </c>
      <c r="I63">
        <f>IFERROR(VLOOKUP(A63&amp;"*",[2]Purchpiv!$A$3:$B$5,2,0),0)</f>
        <v>0</v>
      </c>
      <c r="J63" s="20">
        <f t="shared" si="1"/>
        <v>0</v>
      </c>
      <c r="K63" s="20">
        <f t="shared" si="2"/>
        <v>13</v>
      </c>
      <c r="L63" s="20">
        <f t="shared" si="3"/>
        <v>0</v>
      </c>
    </row>
    <row r="64" spans="1:12" x14ac:dyDescent="0.3">
      <c r="A64" s="58" t="s">
        <v>140</v>
      </c>
      <c r="B64" s="58" t="s">
        <v>141</v>
      </c>
      <c r="C64" s="59">
        <v>0</v>
      </c>
      <c r="D64" s="59">
        <v>0</v>
      </c>
      <c r="E64" s="59">
        <v>0</v>
      </c>
      <c r="F64" s="59">
        <v>0</v>
      </c>
      <c r="G64">
        <f>IFERROR(VLOOKUP(A64&amp;"*",[2]salepiv!$A$3:$B$28,2,0),0)</f>
        <v>0</v>
      </c>
      <c r="H64" s="20">
        <f t="shared" si="0"/>
        <v>0</v>
      </c>
      <c r="I64">
        <f>IFERROR(VLOOKUP(A64&amp;"*",[2]Purchpiv!$A$3:$B$5,2,0),0)</f>
        <v>0</v>
      </c>
      <c r="J64" s="20">
        <f t="shared" si="1"/>
        <v>0</v>
      </c>
      <c r="K64" s="20">
        <f t="shared" si="2"/>
        <v>0</v>
      </c>
      <c r="L64" s="20">
        <f t="shared" si="3"/>
        <v>0</v>
      </c>
    </row>
    <row r="65" spans="1:12" x14ac:dyDescent="0.3">
      <c r="A65" s="58" t="s">
        <v>142</v>
      </c>
      <c r="B65" s="58" t="s">
        <v>141</v>
      </c>
      <c r="C65" s="59">
        <v>79</v>
      </c>
      <c r="D65" s="59">
        <v>0</v>
      </c>
      <c r="E65" s="59">
        <v>0</v>
      </c>
      <c r="F65" s="59">
        <v>79</v>
      </c>
      <c r="G65">
        <f>IFERROR(VLOOKUP(A65&amp;"*",[2]salepiv!$A$3:$B$28,2,0),0)</f>
        <v>0</v>
      </c>
      <c r="H65" s="20">
        <f t="shared" si="0"/>
        <v>0</v>
      </c>
      <c r="I65">
        <f>IFERROR(VLOOKUP(A65&amp;"*",[2]Purchpiv!$A$3:$B$5,2,0),0)</f>
        <v>0</v>
      </c>
      <c r="J65" s="20">
        <f t="shared" si="1"/>
        <v>0</v>
      </c>
      <c r="K65" s="20">
        <f t="shared" si="2"/>
        <v>79</v>
      </c>
      <c r="L65" s="20">
        <f t="shared" si="3"/>
        <v>0</v>
      </c>
    </row>
    <row r="66" spans="1:12" x14ac:dyDescent="0.3">
      <c r="A66" s="58" t="s">
        <v>143</v>
      </c>
      <c r="B66" s="58" t="s">
        <v>51</v>
      </c>
      <c r="C66" s="59">
        <v>25</v>
      </c>
      <c r="D66" s="59">
        <v>0</v>
      </c>
      <c r="E66" s="59">
        <v>0</v>
      </c>
      <c r="F66" s="59">
        <v>25</v>
      </c>
      <c r="G66">
        <f>IFERROR(VLOOKUP(A66&amp;"*",[2]salepiv!$A$3:$B$28,2,0),0)</f>
        <v>0</v>
      </c>
      <c r="H66" s="20">
        <f t="shared" si="0"/>
        <v>0</v>
      </c>
      <c r="I66">
        <f>IFERROR(VLOOKUP(A66&amp;"*",[2]Purchpiv!$A$3:$B$5,2,0),0)</f>
        <v>0</v>
      </c>
      <c r="J66" s="20">
        <f t="shared" si="1"/>
        <v>0</v>
      </c>
      <c r="K66" s="20">
        <f t="shared" si="2"/>
        <v>25</v>
      </c>
      <c r="L66" s="20">
        <f t="shared" si="3"/>
        <v>0</v>
      </c>
    </row>
    <row r="67" spans="1:12" x14ac:dyDescent="0.3">
      <c r="A67" s="58" t="s">
        <v>144</v>
      </c>
      <c r="B67" s="58" t="s">
        <v>51</v>
      </c>
      <c r="C67" s="59">
        <v>119</v>
      </c>
      <c r="D67" s="59">
        <v>0</v>
      </c>
      <c r="E67" s="59">
        <v>44</v>
      </c>
      <c r="F67" s="59">
        <v>75</v>
      </c>
      <c r="G67">
        <f>IFERROR(VLOOKUP(A67&amp;"*",[2]salepiv!$A$3:$B$28,2,0),0)</f>
        <v>44</v>
      </c>
      <c r="H67" s="20">
        <f t="shared" si="0"/>
        <v>0</v>
      </c>
      <c r="I67">
        <f>IFERROR(VLOOKUP(A67&amp;"*",[2]Purchpiv!$A$3:$B$5,2,0),0)</f>
        <v>0</v>
      </c>
      <c r="J67" s="20">
        <f t="shared" si="1"/>
        <v>0</v>
      </c>
      <c r="K67" s="20">
        <f t="shared" si="2"/>
        <v>75</v>
      </c>
      <c r="L67" s="20">
        <f t="shared" si="3"/>
        <v>0</v>
      </c>
    </row>
    <row r="68" spans="1:12" x14ac:dyDescent="0.3">
      <c r="A68" s="58" t="s">
        <v>145</v>
      </c>
      <c r="B68" s="58" t="s">
        <v>51</v>
      </c>
      <c r="C68" s="59">
        <v>184</v>
      </c>
      <c r="D68" s="59">
        <v>0</v>
      </c>
      <c r="E68" s="59">
        <v>102</v>
      </c>
      <c r="F68" s="59">
        <v>82</v>
      </c>
      <c r="G68">
        <f>IFERROR(VLOOKUP(A68&amp;"*",[2]salepiv!$A$3:$B$28,2,0),0)</f>
        <v>102</v>
      </c>
      <c r="H68" s="20">
        <f t="shared" si="0"/>
        <v>0</v>
      </c>
      <c r="I68">
        <f>IFERROR(VLOOKUP(A68&amp;"*",[2]Purchpiv!$A$3:$B$5,2,0),0)</f>
        <v>0</v>
      </c>
      <c r="J68" s="20">
        <f t="shared" si="1"/>
        <v>0</v>
      </c>
      <c r="K68" s="20">
        <f t="shared" si="2"/>
        <v>82</v>
      </c>
      <c r="L68" s="20">
        <f t="shared" si="3"/>
        <v>0</v>
      </c>
    </row>
    <row r="69" spans="1:12" x14ac:dyDescent="0.3">
      <c r="A69" s="58" t="s">
        <v>146</v>
      </c>
      <c r="B69" s="58" t="s">
        <v>114</v>
      </c>
      <c r="C69" s="59">
        <v>9</v>
      </c>
      <c r="D69" s="59">
        <v>0</v>
      </c>
      <c r="E69" s="59">
        <v>5</v>
      </c>
      <c r="F69" s="59">
        <v>4</v>
      </c>
      <c r="G69">
        <f>IFERROR(VLOOKUP(A69&amp;"*",[2]salepiv!$A$3:$B$28,2,0),0)</f>
        <v>5</v>
      </c>
      <c r="H69" s="20">
        <f t="shared" si="0"/>
        <v>0</v>
      </c>
      <c r="I69">
        <f>IFERROR(VLOOKUP(A69&amp;"*",[2]Purchpiv!$A$3:$B$5,2,0),0)</f>
        <v>0</v>
      </c>
      <c r="J69" s="20">
        <f t="shared" si="1"/>
        <v>0</v>
      </c>
      <c r="K69" s="20">
        <f t="shared" si="2"/>
        <v>4</v>
      </c>
      <c r="L69" s="20">
        <f t="shared" si="3"/>
        <v>0</v>
      </c>
    </row>
    <row r="70" spans="1:12" x14ac:dyDescent="0.3">
      <c r="A70" s="58" t="s">
        <v>147</v>
      </c>
      <c r="B70" s="58" t="s">
        <v>51</v>
      </c>
      <c r="C70" s="59">
        <v>29</v>
      </c>
      <c r="D70" s="59">
        <v>0</v>
      </c>
      <c r="E70" s="59">
        <v>14</v>
      </c>
      <c r="F70" s="59">
        <v>15</v>
      </c>
      <c r="G70">
        <f>IFERROR(VLOOKUP(A70&amp;"*",[2]salepiv!$A$3:$B$28,2,0),0)</f>
        <v>14</v>
      </c>
      <c r="H70" s="20">
        <f t="shared" si="0"/>
        <v>0</v>
      </c>
      <c r="I70">
        <f>IFERROR(VLOOKUP(A70&amp;"*",[2]Purchpiv!$A$3:$B$5,2,0),0)</f>
        <v>0</v>
      </c>
      <c r="J70" s="20">
        <f t="shared" si="1"/>
        <v>0</v>
      </c>
      <c r="K70" s="20">
        <f t="shared" si="2"/>
        <v>15</v>
      </c>
      <c r="L70" s="20">
        <f t="shared" si="3"/>
        <v>0</v>
      </c>
    </row>
    <row r="71" spans="1:12" x14ac:dyDescent="0.3">
      <c r="A71" s="58" t="s">
        <v>148</v>
      </c>
      <c r="B71" s="58" t="s">
        <v>51</v>
      </c>
      <c r="C71" s="59">
        <v>12</v>
      </c>
      <c r="D71" s="59">
        <v>0</v>
      </c>
      <c r="E71" s="59">
        <v>9</v>
      </c>
      <c r="F71" s="59">
        <v>3</v>
      </c>
      <c r="G71">
        <f>IFERROR(VLOOKUP(A71&amp;"*",[2]salepiv!$A$3:$B$28,2,0),0)</f>
        <v>9</v>
      </c>
      <c r="H71" s="20">
        <f t="shared" si="0"/>
        <v>0</v>
      </c>
      <c r="I71">
        <f>IFERROR(VLOOKUP(A71&amp;"*",[2]Purchpiv!$A$3:$B$5,2,0),0)</f>
        <v>0</v>
      </c>
      <c r="J71" s="20">
        <f t="shared" si="1"/>
        <v>0</v>
      </c>
      <c r="K71" s="20">
        <f t="shared" si="2"/>
        <v>3</v>
      </c>
      <c r="L71" s="20">
        <f t="shared" si="3"/>
        <v>0</v>
      </c>
    </row>
    <row r="72" spans="1:12" x14ac:dyDescent="0.3">
      <c r="A72" s="64"/>
      <c r="B72" s="64"/>
      <c r="C72" s="65"/>
      <c r="D72" s="65"/>
      <c r="E72" s="65"/>
      <c r="F72" s="65"/>
    </row>
    <row r="73" spans="1:12" x14ac:dyDescent="0.3">
      <c r="A73" s="64"/>
      <c r="B73" s="60" t="s">
        <v>57</v>
      </c>
      <c r="C73" s="61">
        <v>4157</v>
      </c>
      <c r="D73" s="61">
        <v>40</v>
      </c>
      <c r="E73" s="61">
        <v>929</v>
      </c>
      <c r="F73" s="61">
        <v>3268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74"/>
  <sheetViews>
    <sheetView topLeftCell="F1" workbookViewId="0">
      <selection activeCell="H2" sqref="H2:H65"/>
    </sheetView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7" t="s">
        <v>55</v>
      </c>
      <c r="G1" s="47" t="s">
        <v>22</v>
      </c>
      <c r="H1" s="47" t="s">
        <v>21</v>
      </c>
      <c r="J1" s="49" t="s">
        <v>23</v>
      </c>
      <c r="K1" t="s">
        <v>66</v>
      </c>
      <c r="L1" t="s">
        <v>67</v>
      </c>
      <c r="M1" t="s">
        <v>68</v>
      </c>
      <c r="N1" t="s">
        <v>69</v>
      </c>
    </row>
    <row r="2" spans="1:18" x14ac:dyDescent="0.3">
      <c r="A2" s="45" t="s">
        <v>79</v>
      </c>
      <c r="B2" s="54" t="s">
        <v>51</v>
      </c>
      <c r="C2" s="54">
        <v>485</v>
      </c>
      <c r="D2" s="54">
        <v>0</v>
      </c>
      <c r="E2" s="54">
        <v>58</v>
      </c>
      <c r="F2" s="62">
        <v>427</v>
      </c>
      <c r="G2" s="48" t="str">
        <f>A2&amp;"-unit"</f>
        <v>Ambition 1 Ltr-unit</v>
      </c>
      <c r="H2" s="48" t="s">
        <v>151</v>
      </c>
      <c r="J2" s="64" t="s">
        <v>37</v>
      </c>
      <c r="K2" s="50">
        <v>129</v>
      </c>
      <c r="L2" s="50">
        <v>0</v>
      </c>
      <c r="M2" s="50">
        <v>0</v>
      </c>
      <c r="N2" s="50">
        <v>129</v>
      </c>
    </row>
    <row r="3" spans="1:18" x14ac:dyDescent="0.3">
      <c r="A3" s="45" t="s">
        <v>80</v>
      </c>
      <c r="B3" s="55" t="s">
        <v>51</v>
      </c>
      <c r="C3" s="46">
        <v>74</v>
      </c>
      <c r="D3" s="46">
        <v>0</v>
      </c>
      <c r="E3" s="55">
        <v>4</v>
      </c>
      <c r="F3" s="62">
        <v>70</v>
      </c>
      <c r="G3" s="48" t="str">
        <f t="shared" ref="G3:G65" si="0">A3&amp;"-unit"</f>
        <v>Ambition 250 Ml-unit</v>
      </c>
      <c r="H3" s="48" t="s">
        <v>152</v>
      </c>
      <c r="J3" s="64" t="s">
        <v>38</v>
      </c>
      <c r="K3" s="50">
        <v>95</v>
      </c>
      <c r="L3" s="50">
        <v>0</v>
      </c>
      <c r="M3" s="50">
        <v>1</v>
      </c>
      <c r="N3" s="50">
        <v>94</v>
      </c>
    </row>
    <row r="4" spans="1:18" x14ac:dyDescent="0.3">
      <c r="A4" s="45" t="s">
        <v>81</v>
      </c>
      <c r="B4" s="46" t="s">
        <v>51</v>
      </c>
      <c r="C4" s="46">
        <v>640</v>
      </c>
      <c r="D4" s="46">
        <v>0</v>
      </c>
      <c r="E4" s="46">
        <v>57</v>
      </c>
      <c r="F4" s="63">
        <v>583</v>
      </c>
      <c r="G4" s="48" t="str">
        <f t="shared" si="0"/>
        <v>Ambition 500 Ml-unit</v>
      </c>
      <c r="H4" s="48" t="s">
        <v>153</v>
      </c>
      <c r="J4" s="64" t="s">
        <v>46</v>
      </c>
      <c r="K4" s="50">
        <v>41</v>
      </c>
      <c r="L4" s="50">
        <v>0</v>
      </c>
      <c r="M4" s="50">
        <v>40</v>
      </c>
      <c r="N4" s="50">
        <v>1</v>
      </c>
    </row>
    <row r="5" spans="1:18" x14ac:dyDescent="0.3">
      <c r="A5" s="45" t="s">
        <v>82</v>
      </c>
      <c r="B5" s="46" t="s">
        <v>83</v>
      </c>
      <c r="C5" s="46">
        <v>129</v>
      </c>
      <c r="D5" s="46">
        <v>0</v>
      </c>
      <c r="E5" s="46">
        <v>0</v>
      </c>
      <c r="F5" s="63">
        <v>129</v>
      </c>
      <c r="G5" s="48" t="str">
        <f>A5&amp;"-Pouch"</f>
        <v>Antracol (T) Wp70-1kg-Pouch</v>
      </c>
      <c r="H5" s="48" t="s">
        <v>37</v>
      </c>
      <c r="J5" s="64" t="s">
        <v>58</v>
      </c>
      <c r="K5" s="50">
        <v>40</v>
      </c>
      <c r="L5" s="50">
        <v>0</v>
      </c>
      <c r="M5" s="50">
        <v>0</v>
      </c>
      <c r="N5" s="50">
        <v>40</v>
      </c>
    </row>
    <row r="6" spans="1:18" x14ac:dyDescent="0.3">
      <c r="A6" s="45" t="s">
        <v>84</v>
      </c>
      <c r="B6" s="55" t="s">
        <v>83</v>
      </c>
      <c r="C6" s="55">
        <v>95</v>
      </c>
      <c r="D6" s="55">
        <v>0</v>
      </c>
      <c r="E6" s="55">
        <v>1</v>
      </c>
      <c r="F6" s="62">
        <v>94</v>
      </c>
      <c r="G6" s="48" t="str">
        <f t="shared" ref="G6" si="1">A6&amp;"-Pouch"</f>
        <v>Antracol (T) Wp70-500gm-Pouch</v>
      </c>
      <c r="H6" s="48" t="s">
        <v>38</v>
      </c>
      <c r="J6" s="64" t="s">
        <v>59</v>
      </c>
      <c r="K6" s="50">
        <v>17</v>
      </c>
      <c r="L6" s="50">
        <v>0</v>
      </c>
      <c r="M6" s="50">
        <v>0</v>
      </c>
      <c r="N6" s="50">
        <v>17</v>
      </c>
    </row>
    <row r="7" spans="1:18" x14ac:dyDescent="0.3">
      <c r="A7" s="45" t="s">
        <v>85</v>
      </c>
      <c r="B7" s="46" t="s">
        <v>51</v>
      </c>
      <c r="C7" s="46">
        <v>41</v>
      </c>
      <c r="D7" s="46">
        <v>0</v>
      </c>
      <c r="E7" s="46">
        <v>40</v>
      </c>
      <c r="F7" s="63">
        <v>1</v>
      </c>
      <c r="G7" s="48" t="str">
        <f t="shared" si="0"/>
        <v>Atlantis Kl 3.6 150 Gr.Bot.-unit</v>
      </c>
      <c r="H7" s="48" t="s">
        <v>46</v>
      </c>
      <c r="J7" s="64" t="s">
        <v>60</v>
      </c>
      <c r="K7" s="50">
        <v>95</v>
      </c>
      <c r="L7" s="50">
        <v>0</v>
      </c>
      <c r="M7" s="50">
        <v>12</v>
      </c>
      <c r="N7" s="50">
        <v>83</v>
      </c>
    </row>
    <row r="8" spans="1:18" x14ac:dyDescent="0.3">
      <c r="A8" s="45" t="s">
        <v>86</v>
      </c>
      <c r="B8" s="55" t="s">
        <v>87</v>
      </c>
      <c r="C8" s="55">
        <v>0</v>
      </c>
      <c r="D8" s="55">
        <v>0</v>
      </c>
      <c r="E8" s="55">
        <v>0</v>
      </c>
      <c r="F8" s="62">
        <v>0</v>
      </c>
      <c r="G8" s="48" t="str">
        <f>A8&amp;"-kgs."</f>
        <v>Bajara 9444-kgs.</v>
      </c>
      <c r="H8" s="48" t="s">
        <v>154</v>
      </c>
      <c r="J8" s="64" t="s">
        <v>61</v>
      </c>
      <c r="K8" s="50">
        <v>166</v>
      </c>
      <c r="L8" s="50">
        <v>0</v>
      </c>
      <c r="M8" s="50">
        <v>114</v>
      </c>
      <c r="N8" s="50">
        <v>52</v>
      </c>
    </row>
    <row r="9" spans="1:18" x14ac:dyDescent="0.3">
      <c r="A9" s="45" t="s">
        <v>88</v>
      </c>
      <c r="B9" s="46" t="s">
        <v>87</v>
      </c>
      <c r="C9" s="46">
        <v>0</v>
      </c>
      <c r="D9" s="46">
        <v>0</v>
      </c>
      <c r="E9" s="46">
        <v>0</v>
      </c>
      <c r="F9" s="63">
        <v>0</v>
      </c>
      <c r="G9" s="48" t="str">
        <f t="shared" ref="G9" si="2">A9&amp;"-kgs."</f>
        <v>Bajara 9444 Gold-kgs.</v>
      </c>
      <c r="H9" s="48" t="s">
        <v>154</v>
      </c>
      <c r="J9" s="64" t="s">
        <v>62</v>
      </c>
      <c r="K9" s="50">
        <v>95</v>
      </c>
      <c r="L9" s="50">
        <v>0</v>
      </c>
      <c r="M9" s="50">
        <v>43</v>
      </c>
      <c r="N9" s="50">
        <v>52</v>
      </c>
    </row>
    <row r="10" spans="1:18" x14ac:dyDescent="0.3">
      <c r="A10" s="45" t="s">
        <v>89</v>
      </c>
      <c r="B10" s="46" t="s">
        <v>51</v>
      </c>
      <c r="C10" s="46">
        <v>0</v>
      </c>
      <c r="D10" s="46">
        <v>0</v>
      </c>
      <c r="E10" s="46">
        <v>0</v>
      </c>
      <c r="F10" s="63">
        <v>0</v>
      </c>
      <c r="G10" s="48" t="str">
        <f t="shared" si="0"/>
        <v>Bajara Hybrid Pa9072-unit</v>
      </c>
      <c r="H10" s="48" t="s">
        <v>155</v>
      </c>
      <c r="J10" s="64" t="s">
        <v>24</v>
      </c>
      <c r="K10" s="50">
        <v>0</v>
      </c>
      <c r="L10" s="50">
        <v>0</v>
      </c>
      <c r="M10" s="50">
        <v>0</v>
      </c>
      <c r="N10" s="50">
        <v>0</v>
      </c>
    </row>
    <row r="11" spans="1:18" x14ac:dyDescent="0.3">
      <c r="A11" s="45" t="s">
        <v>90</v>
      </c>
      <c r="B11" s="46" t="s">
        <v>51</v>
      </c>
      <c r="C11" s="55">
        <v>40</v>
      </c>
      <c r="D11" s="55">
        <v>0</v>
      </c>
      <c r="E11" s="55">
        <v>0</v>
      </c>
      <c r="F11" s="62">
        <v>40</v>
      </c>
      <c r="G11" s="48" t="str">
        <f t="shared" si="0"/>
        <v>Belt Expert Sc480 100 Ml-unit</v>
      </c>
      <c r="H11" s="48" t="s">
        <v>58</v>
      </c>
      <c r="J11" s="64" t="s">
        <v>25</v>
      </c>
      <c r="K11" s="50">
        <v>20</v>
      </c>
      <c r="L11" s="50">
        <v>40</v>
      </c>
      <c r="M11" s="50">
        <v>35</v>
      </c>
      <c r="N11" s="50">
        <v>25</v>
      </c>
      <c r="R11" t="e">
        <f ca="1">OFFSET($J$1,0,0,COUNTA($J:$J),COUNTA($J$1:$P$1))</f>
        <v>#VALUE!</v>
      </c>
    </row>
    <row r="12" spans="1:18" x14ac:dyDescent="0.3">
      <c r="A12" s="45" t="s">
        <v>91</v>
      </c>
      <c r="B12" s="46" t="s">
        <v>56</v>
      </c>
      <c r="C12" s="55">
        <v>0</v>
      </c>
      <c r="D12" s="55">
        <v>0</v>
      </c>
      <c r="E12" s="55">
        <v>0</v>
      </c>
      <c r="F12" s="62">
        <v>0</v>
      </c>
      <c r="G12" s="48" t="str">
        <f>A12&amp;"-pcs."</f>
        <v>Bollgard Sp 7172 Bg II-pcs.</v>
      </c>
      <c r="H12" s="48" t="s">
        <v>156</v>
      </c>
      <c r="J12" s="64" t="s">
        <v>63</v>
      </c>
      <c r="K12" s="50">
        <v>8</v>
      </c>
      <c r="L12" s="50">
        <v>0</v>
      </c>
      <c r="M12" s="50">
        <v>7</v>
      </c>
      <c r="N12" s="50">
        <v>1</v>
      </c>
    </row>
    <row r="13" spans="1:18" x14ac:dyDescent="0.3">
      <c r="A13" s="45" t="s">
        <v>92</v>
      </c>
      <c r="B13" s="46" t="s">
        <v>93</v>
      </c>
      <c r="C13" s="55">
        <v>0</v>
      </c>
      <c r="D13" s="55">
        <v>0</v>
      </c>
      <c r="E13" s="55">
        <v>0</v>
      </c>
      <c r="F13" s="62">
        <v>0</v>
      </c>
      <c r="G13" s="48" t="str">
        <f>TRIM(A13&amp;"-pac")</f>
        <v>Bollgard Sp 7272 Bg II-pac</v>
      </c>
      <c r="H13" s="48" t="s">
        <v>157</v>
      </c>
      <c r="J13" s="64" t="s">
        <v>26</v>
      </c>
      <c r="K13" s="50">
        <v>38</v>
      </c>
      <c r="L13" s="50">
        <v>0</v>
      </c>
      <c r="M13" s="50">
        <v>16</v>
      </c>
      <c r="N13" s="50">
        <v>22</v>
      </c>
    </row>
    <row r="14" spans="1:18" x14ac:dyDescent="0.3">
      <c r="A14" s="45" t="s">
        <v>94</v>
      </c>
      <c r="B14" s="55" t="s">
        <v>95</v>
      </c>
      <c r="C14" s="55">
        <v>17</v>
      </c>
      <c r="D14" s="55">
        <v>0</v>
      </c>
      <c r="E14" s="55">
        <v>0</v>
      </c>
      <c r="F14" s="62">
        <v>17</v>
      </c>
      <c r="G14" s="48" t="str">
        <f>TRIM(A14&amp;"-bottle")</f>
        <v>Confidor (T) Sl200 -1ltr-bottle</v>
      </c>
      <c r="H14" s="48" t="s">
        <v>59</v>
      </c>
      <c r="J14" s="64" t="s">
        <v>39</v>
      </c>
      <c r="K14" s="50">
        <v>35</v>
      </c>
      <c r="L14" s="50">
        <v>0</v>
      </c>
      <c r="M14" s="50">
        <v>35</v>
      </c>
      <c r="N14" s="50">
        <v>0</v>
      </c>
    </row>
    <row r="15" spans="1:18" x14ac:dyDescent="0.3">
      <c r="A15" s="45" t="s">
        <v>96</v>
      </c>
      <c r="B15" s="55" t="s">
        <v>95</v>
      </c>
      <c r="C15" s="55">
        <v>95</v>
      </c>
      <c r="D15" s="55">
        <v>0</v>
      </c>
      <c r="E15" s="55">
        <v>12</v>
      </c>
      <c r="F15" s="62">
        <v>83</v>
      </c>
      <c r="G15" s="48" t="str">
        <f t="shared" ref="G15:G17" si="3">TRIM(A15&amp;"-bottle")</f>
        <v>Confidor (T) Sl200-100ml-bottle</v>
      </c>
      <c r="H15" s="48" t="s">
        <v>60</v>
      </c>
      <c r="J15" s="64" t="s">
        <v>27</v>
      </c>
      <c r="K15" s="50">
        <v>231</v>
      </c>
      <c r="L15" s="50">
        <v>0</v>
      </c>
      <c r="M15" s="50">
        <v>100</v>
      </c>
      <c r="N15" s="50">
        <v>131</v>
      </c>
    </row>
    <row r="16" spans="1:18" x14ac:dyDescent="0.3">
      <c r="A16" s="45" t="s">
        <v>97</v>
      </c>
      <c r="B16" s="55" t="s">
        <v>95</v>
      </c>
      <c r="C16" s="55">
        <v>166</v>
      </c>
      <c r="D16" s="55">
        <v>0</v>
      </c>
      <c r="E16" s="55">
        <v>114</v>
      </c>
      <c r="F16" s="62">
        <v>52</v>
      </c>
      <c r="G16" s="48" t="str">
        <f t="shared" si="3"/>
        <v>Confidor (T) Sl200-250ml-bottle</v>
      </c>
      <c r="H16" s="48" t="s">
        <v>61</v>
      </c>
      <c r="J16" s="64" t="s">
        <v>40</v>
      </c>
      <c r="K16" s="50">
        <v>170</v>
      </c>
      <c r="L16" s="50">
        <v>0</v>
      </c>
      <c r="M16" s="50">
        <v>0</v>
      </c>
      <c r="N16" s="50">
        <v>170</v>
      </c>
    </row>
    <row r="17" spans="1:14" x14ac:dyDescent="0.3">
      <c r="A17" s="45" t="s">
        <v>98</v>
      </c>
      <c r="B17" s="55" t="s">
        <v>95</v>
      </c>
      <c r="C17" s="55">
        <v>95</v>
      </c>
      <c r="D17" s="55">
        <v>0</v>
      </c>
      <c r="E17" s="55">
        <v>43</v>
      </c>
      <c r="F17" s="62">
        <v>52</v>
      </c>
      <c r="G17" s="48" t="str">
        <f t="shared" si="3"/>
        <v>Confidor (T) Sl200-500ml-bottle</v>
      </c>
      <c r="H17" s="48" t="s">
        <v>62</v>
      </c>
      <c r="J17" s="64" t="s">
        <v>64</v>
      </c>
      <c r="K17" s="50">
        <v>0</v>
      </c>
      <c r="L17" s="50">
        <v>0</v>
      </c>
      <c r="M17" s="50">
        <v>0</v>
      </c>
      <c r="N17" s="50">
        <v>0</v>
      </c>
    </row>
    <row r="18" spans="1:14" x14ac:dyDescent="0.3">
      <c r="A18" s="45" t="s">
        <v>99</v>
      </c>
      <c r="B18" s="46" t="s">
        <v>51</v>
      </c>
      <c r="C18" s="55">
        <v>0</v>
      </c>
      <c r="D18" s="55">
        <v>0</v>
      </c>
      <c r="E18" s="46">
        <v>0</v>
      </c>
      <c r="F18" s="63">
        <v>0</v>
      </c>
      <c r="G18" s="48" t="str">
        <f t="shared" si="0"/>
        <v>Confidor Super (T) Sc350 - 250ml-unit</v>
      </c>
      <c r="H18" s="48" t="s">
        <v>158</v>
      </c>
      <c r="J18" s="64" t="s">
        <v>41</v>
      </c>
      <c r="K18" s="50">
        <v>32</v>
      </c>
      <c r="L18" s="50">
        <v>0</v>
      </c>
      <c r="M18" s="50">
        <v>1</v>
      </c>
      <c r="N18" s="50">
        <v>31</v>
      </c>
    </row>
    <row r="19" spans="1:14" x14ac:dyDescent="0.3">
      <c r="A19" s="45" t="s">
        <v>100</v>
      </c>
      <c r="B19" s="46" t="s">
        <v>51</v>
      </c>
      <c r="C19" s="46">
        <v>0</v>
      </c>
      <c r="D19" s="46">
        <v>0</v>
      </c>
      <c r="E19" s="46">
        <v>0</v>
      </c>
      <c r="F19" s="63">
        <v>0</v>
      </c>
      <c r="G19" s="48" t="str">
        <f t="shared" si="0"/>
        <v>Confidor Super (T) Sc350-100ml-unit</v>
      </c>
      <c r="H19" s="48" t="s">
        <v>159</v>
      </c>
      <c r="J19" s="64" t="s">
        <v>28</v>
      </c>
      <c r="K19" s="50">
        <v>304</v>
      </c>
      <c r="L19" s="50">
        <v>0</v>
      </c>
      <c r="M19" s="50">
        <v>213</v>
      </c>
      <c r="N19" s="50">
        <v>91</v>
      </c>
    </row>
    <row r="20" spans="1:14" x14ac:dyDescent="0.3">
      <c r="A20" s="45" t="s">
        <v>101</v>
      </c>
      <c r="B20" s="46" t="s">
        <v>51</v>
      </c>
      <c r="C20" s="55">
        <v>0</v>
      </c>
      <c r="D20" s="55">
        <v>0</v>
      </c>
      <c r="E20" s="46">
        <v>0</v>
      </c>
      <c r="F20" s="63">
        <v>0</v>
      </c>
      <c r="G20" s="48" t="str">
        <f t="shared" si="0"/>
        <v>Confidor Super (T) Sc350-500ml-unit</v>
      </c>
      <c r="H20" s="48" t="s">
        <v>160</v>
      </c>
      <c r="J20" s="64" t="s">
        <v>65</v>
      </c>
      <c r="K20" s="50">
        <v>52</v>
      </c>
      <c r="L20" s="50">
        <v>0</v>
      </c>
      <c r="M20" s="50">
        <v>10</v>
      </c>
      <c r="N20" s="50">
        <v>42</v>
      </c>
    </row>
    <row r="21" spans="1:14" x14ac:dyDescent="0.3">
      <c r="A21" s="45" t="s">
        <v>102</v>
      </c>
      <c r="B21" s="46" t="s">
        <v>51</v>
      </c>
      <c r="C21" s="46">
        <v>48</v>
      </c>
      <c r="D21" s="46">
        <v>0</v>
      </c>
      <c r="E21" s="46">
        <v>0</v>
      </c>
      <c r="F21" s="63">
        <v>48</v>
      </c>
      <c r="G21" s="48" t="str">
        <f t="shared" si="0"/>
        <v>Decis Ec100 100ml-unit</v>
      </c>
      <c r="H21" s="48" t="s">
        <v>161</v>
      </c>
      <c r="J21" s="64" t="s">
        <v>44</v>
      </c>
      <c r="K21" s="50">
        <v>215</v>
      </c>
      <c r="L21" s="50">
        <v>0</v>
      </c>
      <c r="M21" s="50">
        <v>0</v>
      </c>
      <c r="N21" s="50">
        <v>215</v>
      </c>
    </row>
    <row r="22" spans="1:14" x14ac:dyDescent="0.3">
      <c r="A22" s="45" t="s">
        <v>103</v>
      </c>
      <c r="B22" s="46" t="s">
        <v>51</v>
      </c>
      <c r="C22" s="55">
        <v>38</v>
      </c>
      <c r="D22" s="55">
        <v>0</v>
      </c>
      <c r="E22" s="46">
        <v>4</v>
      </c>
      <c r="F22" s="63">
        <v>34</v>
      </c>
      <c r="G22" s="48" t="str">
        <f t="shared" si="0"/>
        <v>Decis Ec100 250ml-unit</v>
      </c>
      <c r="H22" s="48" t="s">
        <v>162</v>
      </c>
      <c r="J22" s="64" t="s">
        <v>29</v>
      </c>
      <c r="K22" s="50">
        <v>88</v>
      </c>
      <c r="L22" s="50">
        <v>0</v>
      </c>
      <c r="M22" s="50">
        <v>0</v>
      </c>
      <c r="N22" s="50">
        <v>88</v>
      </c>
    </row>
    <row r="23" spans="1:14" x14ac:dyDescent="0.3">
      <c r="A23" s="45" t="s">
        <v>104</v>
      </c>
      <c r="B23" s="46" t="s">
        <v>51</v>
      </c>
      <c r="C23" s="55">
        <v>37</v>
      </c>
      <c r="D23" s="55">
        <v>0</v>
      </c>
      <c r="E23" s="46">
        <v>0</v>
      </c>
      <c r="F23" s="63">
        <v>37</v>
      </c>
      <c r="G23" s="48" t="str">
        <f t="shared" si="0"/>
        <v>Evergol Xtend Fs308 - 250ml Bot.-unit</v>
      </c>
      <c r="H23" s="48" t="s">
        <v>163</v>
      </c>
      <c r="J23" s="64" t="s">
        <v>43</v>
      </c>
      <c r="K23" s="50">
        <v>54</v>
      </c>
      <c r="L23" s="50">
        <v>0</v>
      </c>
      <c r="M23" s="50">
        <v>1</v>
      </c>
      <c r="N23" s="50">
        <v>53</v>
      </c>
    </row>
    <row r="24" spans="1:14" x14ac:dyDescent="0.3">
      <c r="A24" s="45" t="s">
        <v>105</v>
      </c>
      <c r="B24" s="46" t="s">
        <v>51</v>
      </c>
      <c r="C24" s="46">
        <v>80</v>
      </c>
      <c r="D24" s="46">
        <v>0</v>
      </c>
      <c r="E24" s="46">
        <v>0</v>
      </c>
      <c r="F24" s="63">
        <v>80</v>
      </c>
      <c r="G24" s="48" t="str">
        <f t="shared" si="0"/>
        <v>Evergol Xtend FS308-100ml-unit</v>
      </c>
      <c r="H24" s="48" t="s">
        <v>164</v>
      </c>
      <c r="J24" s="64" t="s">
        <v>30</v>
      </c>
      <c r="K24" s="50">
        <v>79</v>
      </c>
      <c r="L24" s="50">
        <v>0</v>
      </c>
      <c r="M24" s="50">
        <v>0</v>
      </c>
      <c r="N24" s="50">
        <v>79</v>
      </c>
    </row>
    <row r="25" spans="1:14" x14ac:dyDescent="0.3">
      <c r="A25" s="45" t="s">
        <v>106</v>
      </c>
      <c r="B25" s="55" t="s">
        <v>51</v>
      </c>
      <c r="C25" s="46">
        <v>154</v>
      </c>
      <c r="D25" s="46">
        <v>0</v>
      </c>
      <c r="E25" s="55">
        <v>0</v>
      </c>
      <c r="F25" s="62">
        <v>154</v>
      </c>
      <c r="G25" s="48" t="str">
        <f t="shared" si="0"/>
        <v>Evergol Xtend FS308-40ml-unit</v>
      </c>
      <c r="H25" s="48" t="s">
        <v>165</v>
      </c>
      <c r="J25" s="64" t="s">
        <v>31</v>
      </c>
      <c r="K25" s="50">
        <v>25</v>
      </c>
      <c r="L25" s="50">
        <v>0</v>
      </c>
      <c r="M25" s="50">
        <v>0</v>
      </c>
      <c r="N25" s="50">
        <v>25</v>
      </c>
    </row>
    <row r="26" spans="1:14" x14ac:dyDescent="0.3">
      <c r="A26" s="45" t="s">
        <v>107</v>
      </c>
      <c r="B26" s="55" t="s">
        <v>95</v>
      </c>
      <c r="C26" s="55">
        <v>20</v>
      </c>
      <c r="D26" s="55">
        <v>40</v>
      </c>
      <c r="E26" s="55">
        <v>35</v>
      </c>
      <c r="F26" s="62">
        <v>25</v>
      </c>
      <c r="G26" s="48" t="str">
        <f>TRIM(A26&amp;"-bottle")</f>
        <v>Fame (T) Sc480-100ml-bottle</v>
      </c>
      <c r="H26" s="48" t="s">
        <v>25</v>
      </c>
      <c r="J26" s="64" t="s">
        <v>32</v>
      </c>
      <c r="K26" s="50">
        <v>9</v>
      </c>
      <c r="L26" s="50">
        <v>0</v>
      </c>
      <c r="M26" s="50">
        <v>5</v>
      </c>
      <c r="N26" s="50">
        <v>4</v>
      </c>
    </row>
    <row r="27" spans="1:14" x14ac:dyDescent="0.3">
      <c r="A27" s="45" t="s">
        <v>108</v>
      </c>
      <c r="B27" s="55" t="s">
        <v>51</v>
      </c>
      <c r="C27" s="55">
        <v>0</v>
      </c>
      <c r="D27" s="55">
        <v>0</v>
      </c>
      <c r="E27" s="55">
        <v>0</v>
      </c>
      <c r="F27" s="62">
        <v>0</v>
      </c>
      <c r="G27" s="48" t="str">
        <f t="shared" si="0"/>
        <v>Fame (T) Sc480-10ml-unit</v>
      </c>
      <c r="H27" s="48" t="s">
        <v>24</v>
      </c>
      <c r="J27" s="64" t="s">
        <v>35</v>
      </c>
      <c r="K27" s="50">
        <v>184</v>
      </c>
      <c r="L27" s="50">
        <v>0</v>
      </c>
      <c r="M27" s="50">
        <v>102</v>
      </c>
      <c r="N27" s="50">
        <v>82</v>
      </c>
    </row>
    <row r="28" spans="1:14" x14ac:dyDescent="0.3">
      <c r="A28" s="45" t="s">
        <v>109</v>
      </c>
      <c r="B28" s="55" t="s">
        <v>95</v>
      </c>
      <c r="C28" s="55">
        <v>8</v>
      </c>
      <c r="D28" s="55">
        <v>0</v>
      </c>
      <c r="E28" s="55">
        <v>7</v>
      </c>
      <c r="F28" s="62">
        <v>1</v>
      </c>
      <c r="G28" s="48" t="str">
        <f t="shared" ref="G28:G29" si="4">TRIM(A28&amp;"-bottle")</f>
        <v>Fame (T) Sc480-250ml-bottle</v>
      </c>
      <c r="H28" s="48" t="s">
        <v>63</v>
      </c>
      <c r="J28" s="64" t="s">
        <v>34</v>
      </c>
      <c r="K28" s="50">
        <v>119</v>
      </c>
      <c r="L28" s="50">
        <v>0</v>
      </c>
      <c r="M28" s="50">
        <v>44</v>
      </c>
      <c r="N28" s="50">
        <v>75</v>
      </c>
    </row>
    <row r="29" spans="1:14" x14ac:dyDescent="0.3">
      <c r="A29" s="45" t="s">
        <v>110</v>
      </c>
      <c r="B29" s="46" t="s">
        <v>95</v>
      </c>
      <c r="C29" s="46">
        <v>38</v>
      </c>
      <c r="D29" s="46">
        <v>0</v>
      </c>
      <c r="E29" s="46">
        <v>16</v>
      </c>
      <c r="F29" s="63">
        <v>22</v>
      </c>
      <c r="G29" s="48" t="str">
        <f t="shared" si="4"/>
        <v>Fame (T) Sc480-50ml-bottle</v>
      </c>
      <c r="H29" s="48" t="s">
        <v>26</v>
      </c>
      <c r="J29" s="64" t="s">
        <v>33</v>
      </c>
      <c r="K29" s="50">
        <v>29</v>
      </c>
      <c r="L29" s="50">
        <v>0</v>
      </c>
      <c r="M29" s="50">
        <v>14</v>
      </c>
      <c r="N29" s="50">
        <v>15</v>
      </c>
    </row>
    <row r="30" spans="1:14" x14ac:dyDescent="0.3">
      <c r="A30" s="45" t="s">
        <v>111</v>
      </c>
      <c r="B30" s="55" t="s">
        <v>51</v>
      </c>
      <c r="C30" s="55">
        <v>0</v>
      </c>
      <c r="D30" s="55">
        <v>0</v>
      </c>
      <c r="E30" s="55">
        <v>0</v>
      </c>
      <c r="F30" s="62">
        <v>0</v>
      </c>
      <c r="G30" s="48" t="str">
        <f t="shared" si="0"/>
        <v>folicur (T) Ec250 - 250ml-unit</v>
      </c>
      <c r="H30" s="48" t="s">
        <v>166</v>
      </c>
      <c r="J30" s="64" t="s">
        <v>151</v>
      </c>
      <c r="K30" s="50">
        <v>485</v>
      </c>
      <c r="L30" s="50">
        <v>0</v>
      </c>
      <c r="M30" s="50">
        <v>58</v>
      </c>
      <c r="N30" s="50">
        <v>427</v>
      </c>
    </row>
    <row r="31" spans="1:14" x14ac:dyDescent="0.3">
      <c r="A31" s="45" t="s">
        <v>112</v>
      </c>
      <c r="B31" s="55" t="s">
        <v>51</v>
      </c>
      <c r="C31" s="55">
        <v>35</v>
      </c>
      <c r="D31" s="55">
        <v>0</v>
      </c>
      <c r="E31" s="55">
        <v>35</v>
      </c>
      <c r="F31" s="62">
        <v>0</v>
      </c>
      <c r="G31" s="48" t="str">
        <f t="shared" si="0"/>
        <v>folicur (T) Ec250 - 500ml-unit</v>
      </c>
      <c r="H31" s="48" t="s">
        <v>39</v>
      </c>
      <c r="J31" s="64" t="s">
        <v>152</v>
      </c>
      <c r="K31" s="50">
        <v>74</v>
      </c>
      <c r="L31" s="50">
        <v>0</v>
      </c>
      <c r="M31" s="50">
        <v>4</v>
      </c>
      <c r="N31" s="50">
        <v>70</v>
      </c>
    </row>
    <row r="32" spans="1:14" x14ac:dyDescent="0.3">
      <c r="A32" s="45" t="s">
        <v>113</v>
      </c>
      <c r="B32" s="55" t="s">
        <v>114</v>
      </c>
      <c r="C32" s="55">
        <v>7</v>
      </c>
      <c r="D32" s="55">
        <v>0</v>
      </c>
      <c r="E32" s="55">
        <v>4</v>
      </c>
      <c r="F32" s="62">
        <v>3</v>
      </c>
      <c r="G32" s="48" t="str">
        <f>TRIM(A32&amp;"-ltr.")</f>
        <v>Folicur (T) EC250 1ltr-ltr.</v>
      </c>
      <c r="H32" s="48" t="s">
        <v>166</v>
      </c>
      <c r="J32" s="64" t="s">
        <v>153</v>
      </c>
      <c r="K32" s="50">
        <v>640</v>
      </c>
      <c r="L32" s="50">
        <v>0</v>
      </c>
      <c r="M32" s="50">
        <v>57</v>
      </c>
      <c r="N32" s="50">
        <v>583</v>
      </c>
    </row>
    <row r="33" spans="1:14" x14ac:dyDescent="0.3">
      <c r="A33" s="45" t="s">
        <v>115</v>
      </c>
      <c r="B33" s="55" t="s">
        <v>51</v>
      </c>
      <c r="C33" s="46">
        <v>170</v>
      </c>
      <c r="D33" s="55">
        <v>0</v>
      </c>
      <c r="E33" s="55">
        <v>0</v>
      </c>
      <c r="F33" s="62">
        <v>170</v>
      </c>
      <c r="G33" s="48" t="str">
        <f t="shared" si="0"/>
        <v>Gaucho - 50ml-unit</v>
      </c>
      <c r="H33" s="48" t="s">
        <v>40</v>
      </c>
      <c r="J33" s="64" t="s">
        <v>154</v>
      </c>
      <c r="K33" s="50">
        <v>0</v>
      </c>
      <c r="L33" s="50">
        <v>0</v>
      </c>
      <c r="M33" s="50">
        <v>0</v>
      </c>
      <c r="N33" s="50">
        <v>0</v>
      </c>
    </row>
    <row r="34" spans="1:14" x14ac:dyDescent="0.3">
      <c r="A34" s="45" t="s">
        <v>116</v>
      </c>
      <c r="B34" s="55" t="s">
        <v>114</v>
      </c>
      <c r="C34" s="55">
        <v>0</v>
      </c>
      <c r="D34" s="55">
        <v>0</v>
      </c>
      <c r="E34" s="55">
        <v>0</v>
      </c>
      <c r="F34" s="62">
        <v>0</v>
      </c>
      <c r="G34" s="48" t="str">
        <f>TRIM(A34&amp;"-ltr.")</f>
        <v>Gaucho Fs 600 5ltr-ltr.</v>
      </c>
      <c r="H34" s="48" t="s">
        <v>64</v>
      </c>
      <c r="J34" s="64" t="s">
        <v>155</v>
      </c>
      <c r="K34" s="50">
        <v>0</v>
      </c>
      <c r="L34" s="50">
        <v>0</v>
      </c>
      <c r="M34" s="50">
        <v>0</v>
      </c>
      <c r="N34" s="50">
        <v>0</v>
      </c>
    </row>
    <row r="35" spans="1:14" x14ac:dyDescent="0.3">
      <c r="A35" s="45" t="s">
        <v>117</v>
      </c>
      <c r="B35" s="46" t="s">
        <v>51</v>
      </c>
      <c r="C35" s="55">
        <v>0</v>
      </c>
      <c r="D35" s="55">
        <v>0</v>
      </c>
      <c r="E35" s="55">
        <v>0</v>
      </c>
      <c r="F35" s="62">
        <v>0</v>
      </c>
      <c r="G35" s="48" t="str">
        <f t="shared" si="0"/>
        <v>Gaucho Fs600 250ml-unit</v>
      </c>
      <c r="H35" s="48" t="s">
        <v>167</v>
      </c>
      <c r="J35" s="64" t="s">
        <v>156</v>
      </c>
      <c r="K35" s="50">
        <v>0</v>
      </c>
      <c r="L35" s="50">
        <v>0</v>
      </c>
      <c r="M35" s="50">
        <v>0</v>
      </c>
      <c r="N35" s="50">
        <v>0</v>
      </c>
    </row>
    <row r="36" spans="1:14" x14ac:dyDescent="0.3">
      <c r="A36" s="45" t="s">
        <v>118</v>
      </c>
      <c r="B36" s="46" t="s">
        <v>51</v>
      </c>
      <c r="C36" s="55">
        <v>231</v>
      </c>
      <c r="D36" s="55">
        <v>0</v>
      </c>
      <c r="E36" s="55">
        <v>100</v>
      </c>
      <c r="F36" s="62">
        <v>131</v>
      </c>
      <c r="G36" s="48" t="str">
        <f t="shared" si="0"/>
        <v>Gaucho-100ml-unit</v>
      </c>
      <c r="H36" s="48" t="s">
        <v>27</v>
      </c>
      <c r="J36" s="64" t="s">
        <v>157</v>
      </c>
      <c r="K36" s="50">
        <v>0</v>
      </c>
      <c r="L36" s="50">
        <v>0</v>
      </c>
      <c r="M36" s="50">
        <v>0</v>
      </c>
      <c r="N36" s="50">
        <v>0</v>
      </c>
    </row>
    <row r="37" spans="1:14" x14ac:dyDescent="0.3">
      <c r="A37" s="45" t="s">
        <v>119</v>
      </c>
      <c r="B37" s="46" t="s">
        <v>51</v>
      </c>
      <c r="C37" s="46">
        <v>49</v>
      </c>
      <c r="D37" s="46">
        <v>0</v>
      </c>
      <c r="E37" s="46">
        <v>0</v>
      </c>
      <c r="F37" s="63">
        <v>49</v>
      </c>
      <c r="G37" s="48" t="str">
        <f t="shared" si="0"/>
        <v>Lesenta Wg80 100gm-unit</v>
      </c>
      <c r="H37" s="48" t="s">
        <v>168</v>
      </c>
      <c r="J37" s="64" t="s">
        <v>158</v>
      </c>
      <c r="K37" s="50">
        <v>0</v>
      </c>
      <c r="L37" s="50">
        <v>0</v>
      </c>
      <c r="M37" s="50">
        <v>0</v>
      </c>
      <c r="N37" s="50">
        <v>0</v>
      </c>
    </row>
    <row r="38" spans="1:14" x14ac:dyDescent="0.3">
      <c r="A38" s="45" t="s">
        <v>120</v>
      </c>
      <c r="B38" s="46" t="s">
        <v>51</v>
      </c>
      <c r="C38" s="55">
        <v>0</v>
      </c>
      <c r="D38" s="55">
        <v>0</v>
      </c>
      <c r="E38" s="55">
        <v>0</v>
      </c>
      <c r="F38" s="62">
        <v>0</v>
      </c>
      <c r="G38" s="48" t="str">
        <f t="shared" si="0"/>
        <v>Lesenta Wg80 250gm-unit</v>
      </c>
      <c r="H38" s="48" t="s">
        <v>169</v>
      </c>
      <c r="J38" s="64" t="s">
        <v>159</v>
      </c>
      <c r="K38" s="50">
        <v>0</v>
      </c>
      <c r="L38" s="50">
        <v>0</v>
      </c>
      <c r="M38" s="50">
        <v>0</v>
      </c>
      <c r="N38" s="50">
        <v>0</v>
      </c>
    </row>
    <row r="39" spans="1:14" x14ac:dyDescent="0.3">
      <c r="A39" s="45" t="s">
        <v>121</v>
      </c>
      <c r="B39" s="55" t="s">
        <v>56</v>
      </c>
      <c r="C39" s="55">
        <v>0</v>
      </c>
      <c r="D39" s="55">
        <v>0</v>
      </c>
      <c r="E39" s="55">
        <v>0</v>
      </c>
      <c r="F39" s="62">
        <v>0</v>
      </c>
      <c r="G39" s="48" t="str">
        <f>A39&amp;"-pcs."</f>
        <v>Lucifer-15% Wp-pcs.</v>
      </c>
      <c r="H39" s="48" t="s">
        <v>45</v>
      </c>
      <c r="J39" s="64" t="s">
        <v>160</v>
      </c>
      <c r="K39" s="50">
        <v>0</v>
      </c>
      <c r="L39" s="50">
        <v>0</v>
      </c>
      <c r="M39" s="50">
        <v>0</v>
      </c>
      <c r="N39" s="50">
        <v>0</v>
      </c>
    </row>
    <row r="40" spans="1:14" x14ac:dyDescent="0.3">
      <c r="A40" s="45" t="s">
        <v>122</v>
      </c>
      <c r="B40" s="55" t="s">
        <v>51</v>
      </c>
      <c r="C40" s="55">
        <v>0</v>
      </c>
      <c r="D40" s="55">
        <v>0</v>
      </c>
      <c r="E40" s="55">
        <v>0</v>
      </c>
      <c r="F40" s="62">
        <v>0</v>
      </c>
      <c r="G40" s="48" t="str">
        <f t="shared" si="0"/>
        <v>Movento Energy Sc240 1ltr-unit</v>
      </c>
      <c r="H40" s="48" t="s">
        <v>170</v>
      </c>
      <c r="J40" s="64" t="s">
        <v>161</v>
      </c>
      <c r="K40" s="50">
        <v>48</v>
      </c>
      <c r="L40" s="50">
        <v>0</v>
      </c>
      <c r="M40" s="50">
        <v>0</v>
      </c>
      <c r="N40" s="50">
        <v>48</v>
      </c>
    </row>
    <row r="41" spans="1:14" x14ac:dyDescent="0.3">
      <c r="A41" s="45" t="s">
        <v>123</v>
      </c>
      <c r="B41" s="55" t="s">
        <v>51</v>
      </c>
      <c r="C41" s="55">
        <v>0</v>
      </c>
      <c r="D41" s="55">
        <v>0</v>
      </c>
      <c r="E41" s="55">
        <v>0</v>
      </c>
      <c r="F41" s="62">
        <v>0</v>
      </c>
      <c r="G41" s="48" t="str">
        <f t="shared" si="0"/>
        <v>Movento Energy Sc240 250ml-unit</v>
      </c>
      <c r="H41" s="48" t="s">
        <v>171</v>
      </c>
      <c r="J41" s="64" t="s">
        <v>162</v>
      </c>
      <c r="K41" s="50">
        <v>38</v>
      </c>
      <c r="L41" s="50">
        <v>0</v>
      </c>
      <c r="M41" s="50">
        <v>4</v>
      </c>
      <c r="N41" s="50">
        <v>34</v>
      </c>
    </row>
    <row r="42" spans="1:14" x14ac:dyDescent="0.3">
      <c r="A42" s="45" t="s">
        <v>124</v>
      </c>
      <c r="B42" s="55" t="s">
        <v>87</v>
      </c>
      <c r="C42" s="55">
        <v>0</v>
      </c>
      <c r="D42" s="55">
        <v>0</v>
      </c>
      <c r="E42" s="55">
        <v>0</v>
      </c>
      <c r="F42" s="62">
        <v>0</v>
      </c>
      <c r="G42" s="48" t="str">
        <f>A42&amp;"-kgs."</f>
        <v>Mustard 5444-kgs.</v>
      </c>
      <c r="H42" s="48" t="s">
        <v>172</v>
      </c>
      <c r="J42" s="64" t="s">
        <v>163</v>
      </c>
      <c r="K42" s="50">
        <v>37</v>
      </c>
      <c r="L42" s="50">
        <v>0</v>
      </c>
      <c r="M42" s="50">
        <v>0</v>
      </c>
      <c r="N42" s="50">
        <v>37</v>
      </c>
    </row>
    <row r="43" spans="1:14" x14ac:dyDescent="0.3">
      <c r="A43" s="45" t="s">
        <v>125</v>
      </c>
      <c r="B43" s="55" t="s">
        <v>51</v>
      </c>
      <c r="C43" s="55">
        <v>0</v>
      </c>
      <c r="D43" s="55">
        <v>0</v>
      </c>
      <c r="E43" s="55">
        <v>0</v>
      </c>
      <c r="F43" s="62">
        <v>0</v>
      </c>
      <c r="G43" s="48" t="str">
        <f t="shared" si="0"/>
        <v>Mustard PA 5210-1kg-unit</v>
      </c>
      <c r="H43" s="48" t="s">
        <v>173</v>
      </c>
      <c r="J43" s="64" t="s">
        <v>164</v>
      </c>
      <c r="K43" s="50">
        <v>80</v>
      </c>
      <c r="L43" s="50">
        <v>0</v>
      </c>
      <c r="M43" s="50">
        <v>0</v>
      </c>
      <c r="N43" s="50">
        <v>80</v>
      </c>
    </row>
    <row r="44" spans="1:14" x14ac:dyDescent="0.3">
      <c r="A44" s="45" t="s">
        <v>126</v>
      </c>
      <c r="B44" s="55" t="s">
        <v>87</v>
      </c>
      <c r="C44" s="55">
        <v>0</v>
      </c>
      <c r="D44" s="55">
        <v>0</v>
      </c>
      <c r="E44" s="55">
        <v>0</v>
      </c>
      <c r="F44" s="62">
        <v>0</v>
      </c>
      <c r="G44" s="48" t="str">
        <f>A44&amp;"-kgs."</f>
        <v>Mustard-5222-kgs.</v>
      </c>
      <c r="H44" s="48" t="s">
        <v>174</v>
      </c>
      <c r="J44" s="64" t="s">
        <v>165</v>
      </c>
      <c r="K44" s="50">
        <v>154</v>
      </c>
      <c r="L44" s="50">
        <v>0</v>
      </c>
      <c r="M44" s="50">
        <v>0</v>
      </c>
      <c r="N44" s="50">
        <v>154</v>
      </c>
    </row>
    <row r="45" spans="1:14" x14ac:dyDescent="0.3">
      <c r="A45" s="45" t="s">
        <v>127</v>
      </c>
      <c r="B45" s="55" t="s">
        <v>51</v>
      </c>
      <c r="C45" s="46">
        <v>0</v>
      </c>
      <c r="D45" s="46">
        <v>0</v>
      </c>
      <c r="E45" s="55">
        <v>0</v>
      </c>
      <c r="F45" s="62">
        <v>0</v>
      </c>
      <c r="G45" s="48" t="str">
        <f t="shared" si="0"/>
        <v>Nativo Wg75-100gr Bag-unit</v>
      </c>
      <c r="H45" s="48" t="s">
        <v>175</v>
      </c>
      <c r="J45" s="64" t="s">
        <v>166</v>
      </c>
      <c r="K45" s="50">
        <v>7</v>
      </c>
      <c r="L45" s="50">
        <v>0</v>
      </c>
      <c r="M45" s="50">
        <v>4</v>
      </c>
      <c r="N45" s="50">
        <v>3</v>
      </c>
    </row>
    <row r="46" spans="1:14" x14ac:dyDescent="0.3">
      <c r="A46" s="45" t="s">
        <v>128</v>
      </c>
      <c r="B46" s="46" t="s">
        <v>51</v>
      </c>
      <c r="C46" s="55">
        <v>32</v>
      </c>
      <c r="D46" s="46">
        <v>0</v>
      </c>
      <c r="E46" s="55">
        <v>1</v>
      </c>
      <c r="F46" s="62">
        <v>31</v>
      </c>
      <c r="G46" s="48" t="str">
        <f t="shared" si="0"/>
        <v>Nativo Wg75-250gr Bag-unit</v>
      </c>
      <c r="H46" s="48" t="s">
        <v>41</v>
      </c>
      <c r="J46" s="64" t="s">
        <v>167</v>
      </c>
      <c r="K46" s="50">
        <v>0</v>
      </c>
      <c r="L46" s="50">
        <v>0</v>
      </c>
      <c r="M46" s="50">
        <v>0</v>
      </c>
      <c r="N46" s="50">
        <v>0</v>
      </c>
    </row>
    <row r="47" spans="1:14" x14ac:dyDescent="0.3">
      <c r="A47" s="45" t="s">
        <v>129</v>
      </c>
      <c r="B47" s="55" t="s">
        <v>95</v>
      </c>
      <c r="C47" s="46">
        <v>304</v>
      </c>
      <c r="D47" s="55">
        <v>0</v>
      </c>
      <c r="E47" s="55">
        <v>213</v>
      </c>
      <c r="F47" s="62">
        <v>91</v>
      </c>
      <c r="G47" s="48" t="str">
        <f t="shared" ref="G47" si="5">TRIM(A47&amp;"-bottle")</f>
        <v>Planofix Sl 45-100ml-bottle</v>
      </c>
      <c r="H47" s="48" t="s">
        <v>28</v>
      </c>
      <c r="J47" s="64" t="s">
        <v>168</v>
      </c>
      <c r="K47" s="50">
        <v>49</v>
      </c>
      <c r="L47" s="50">
        <v>0</v>
      </c>
      <c r="M47" s="50">
        <v>0</v>
      </c>
      <c r="N47" s="50">
        <v>49</v>
      </c>
    </row>
    <row r="48" spans="1:14" x14ac:dyDescent="0.3">
      <c r="A48" s="45" t="s">
        <v>130</v>
      </c>
      <c r="B48" s="46" t="s">
        <v>95</v>
      </c>
      <c r="C48" s="46">
        <v>0</v>
      </c>
      <c r="D48" s="46">
        <v>0</v>
      </c>
      <c r="E48" s="46">
        <v>0</v>
      </c>
      <c r="F48" s="63">
        <v>0</v>
      </c>
      <c r="G48" s="48" t="str">
        <f>TRIM(A48&amp;"-ltr.")</f>
        <v>Planofix Sl 4,5-250ml-ltr.</v>
      </c>
      <c r="H48" s="48" t="s">
        <v>149</v>
      </c>
      <c r="J48" s="64" t="s">
        <v>169</v>
      </c>
      <c r="K48" s="50">
        <v>0</v>
      </c>
      <c r="L48" s="50">
        <v>0</v>
      </c>
      <c r="M48" s="50">
        <v>0</v>
      </c>
      <c r="N48" s="50">
        <v>0</v>
      </c>
    </row>
    <row r="49" spans="1:14" x14ac:dyDescent="0.3">
      <c r="A49" s="45" t="s">
        <v>131</v>
      </c>
      <c r="B49" s="55" t="s">
        <v>51</v>
      </c>
      <c r="C49" s="55">
        <v>52</v>
      </c>
      <c r="D49" s="55">
        <v>0</v>
      </c>
      <c r="E49" s="55">
        <v>10</v>
      </c>
      <c r="F49" s="62">
        <v>42</v>
      </c>
      <c r="G49" s="48" t="str">
        <f t="shared" si="0"/>
        <v>Raxil 100gm-unit</v>
      </c>
      <c r="H49" s="48" t="s">
        <v>65</v>
      </c>
      <c r="J49" s="64" t="s">
        <v>45</v>
      </c>
      <c r="K49" s="50">
        <v>0</v>
      </c>
      <c r="L49" s="50">
        <v>0</v>
      </c>
      <c r="M49" s="50">
        <v>0</v>
      </c>
      <c r="N49" s="50">
        <v>0</v>
      </c>
    </row>
    <row r="50" spans="1:14" x14ac:dyDescent="0.3">
      <c r="A50" s="45" t="s">
        <v>132</v>
      </c>
      <c r="B50" s="46" t="s">
        <v>51</v>
      </c>
      <c r="C50" s="46">
        <v>215</v>
      </c>
      <c r="D50" s="46">
        <v>0</v>
      </c>
      <c r="E50" s="46">
        <v>0</v>
      </c>
      <c r="F50" s="63">
        <v>215</v>
      </c>
      <c r="G50" s="48" t="str">
        <f t="shared" si="0"/>
        <v>Raxil Easy Fs60 13.4 Ml-unit</v>
      </c>
      <c r="H50" s="48" t="s">
        <v>44</v>
      </c>
      <c r="J50" s="64" t="s">
        <v>170</v>
      </c>
      <c r="K50" s="50">
        <v>0</v>
      </c>
      <c r="L50" s="50">
        <v>0</v>
      </c>
      <c r="M50" s="50">
        <v>0</v>
      </c>
      <c r="N50" s="50">
        <v>0</v>
      </c>
    </row>
    <row r="51" spans="1:14" x14ac:dyDescent="0.3">
      <c r="A51" s="45" t="s">
        <v>133</v>
      </c>
      <c r="B51" s="55" t="s">
        <v>51</v>
      </c>
      <c r="C51" s="55">
        <v>87</v>
      </c>
      <c r="D51" s="55">
        <v>0</v>
      </c>
      <c r="E51" s="55">
        <v>0</v>
      </c>
      <c r="F51" s="62">
        <v>87</v>
      </c>
      <c r="G51" s="48" t="str">
        <f t="shared" si="0"/>
        <v>Raxil Easy Fs60 50 Ml-unit</v>
      </c>
      <c r="H51" s="48" t="s">
        <v>42</v>
      </c>
      <c r="J51" s="64" t="s">
        <v>171</v>
      </c>
      <c r="K51" s="50">
        <v>0</v>
      </c>
      <c r="L51" s="50">
        <v>0</v>
      </c>
      <c r="M51" s="50">
        <v>0</v>
      </c>
      <c r="N51" s="50">
        <v>0</v>
      </c>
    </row>
    <row r="52" spans="1:14" x14ac:dyDescent="0.3">
      <c r="A52" s="45" t="s">
        <v>134</v>
      </c>
      <c r="B52" s="46" t="s">
        <v>51</v>
      </c>
      <c r="C52" s="46">
        <v>0</v>
      </c>
      <c r="D52" s="46">
        <v>0</v>
      </c>
      <c r="E52" s="46">
        <v>0</v>
      </c>
      <c r="F52" s="63">
        <v>0</v>
      </c>
      <c r="G52" s="48" t="str">
        <f>TRIM(A52&amp;"-ltr.")</f>
        <v>Regent (T) Sc50 100ml-ltr.</v>
      </c>
      <c r="H52" s="48" t="s">
        <v>150</v>
      </c>
      <c r="J52" s="64" t="s">
        <v>172</v>
      </c>
      <c r="K52" s="50">
        <v>0</v>
      </c>
      <c r="L52" s="50">
        <v>0</v>
      </c>
      <c r="M52" s="50">
        <v>0</v>
      </c>
      <c r="N52" s="50">
        <v>0</v>
      </c>
    </row>
    <row r="53" spans="1:14" x14ac:dyDescent="0.3">
      <c r="A53" s="45" t="s">
        <v>135</v>
      </c>
      <c r="B53" s="55" t="s">
        <v>95</v>
      </c>
      <c r="C53" s="55">
        <v>41</v>
      </c>
      <c r="D53" s="55">
        <v>0</v>
      </c>
      <c r="E53" s="46">
        <v>0</v>
      </c>
      <c r="F53" s="63">
        <v>41</v>
      </c>
      <c r="G53" s="48" t="str">
        <f t="shared" ref="G53" si="6">TRIM(A53&amp;"-bottle")</f>
        <v>Regent (T) Sc50-1ltr-bottle</v>
      </c>
      <c r="H53" s="48" t="s">
        <v>176</v>
      </c>
      <c r="J53" s="64" t="s">
        <v>173</v>
      </c>
      <c r="K53" s="50">
        <v>0</v>
      </c>
      <c r="L53" s="50">
        <v>0</v>
      </c>
      <c r="M53" s="50">
        <v>0</v>
      </c>
      <c r="N53" s="50">
        <v>0</v>
      </c>
    </row>
    <row r="54" spans="1:14" x14ac:dyDescent="0.3">
      <c r="A54" s="45" t="s">
        <v>136</v>
      </c>
      <c r="B54" s="46" t="s">
        <v>51</v>
      </c>
      <c r="C54" s="46">
        <v>88</v>
      </c>
      <c r="D54" s="46">
        <v>0</v>
      </c>
      <c r="E54" s="46">
        <v>0</v>
      </c>
      <c r="F54" s="63">
        <v>88</v>
      </c>
      <c r="G54" s="48" t="str">
        <f t="shared" si="0"/>
        <v>Regent (T) sc50-250ml-unit</v>
      </c>
      <c r="H54" s="48" t="s">
        <v>29</v>
      </c>
      <c r="J54" s="64" t="s">
        <v>174</v>
      </c>
      <c r="K54" s="50">
        <v>0</v>
      </c>
      <c r="L54" s="50">
        <v>0</v>
      </c>
      <c r="M54" s="50">
        <v>0</v>
      </c>
      <c r="N54" s="50">
        <v>0</v>
      </c>
    </row>
    <row r="55" spans="1:14" x14ac:dyDescent="0.3">
      <c r="A55" s="45" t="s">
        <v>137</v>
      </c>
      <c r="B55" s="55" t="s">
        <v>95</v>
      </c>
      <c r="C55" s="55">
        <v>54</v>
      </c>
      <c r="D55" s="55">
        <v>0</v>
      </c>
      <c r="E55" s="55">
        <v>1</v>
      </c>
      <c r="F55" s="62">
        <v>53</v>
      </c>
      <c r="G55" s="48" t="str">
        <f>TRIM(A55&amp;"-bottle")</f>
        <v>Regent (T) Sc50-500ml-bottle</v>
      </c>
      <c r="H55" s="48" t="s">
        <v>43</v>
      </c>
      <c r="J55" s="64" t="s">
        <v>175</v>
      </c>
      <c r="K55" s="50">
        <v>0</v>
      </c>
      <c r="L55" s="50">
        <v>0</v>
      </c>
      <c r="M55" s="50">
        <v>0</v>
      </c>
      <c r="N55" s="50">
        <v>0</v>
      </c>
    </row>
    <row r="56" spans="1:14" x14ac:dyDescent="0.3">
      <c r="A56" s="45" t="s">
        <v>138</v>
      </c>
      <c r="B56" s="46" t="s">
        <v>51</v>
      </c>
      <c r="C56" s="55">
        <v>22</v>
      </c>
      <c r="D56" s="55">
        <v>0</v>
      </c>
      <c r="E56" s="46">
        <v>0</v>
      </c>
      <c r="F56" s="63">
        <v>22</v>
      </c>
      <c r="G56" s="48" t="str">
        <f t="shared" si="0"/>
        <v>Regent Gold Sc200-100ml-unit</v>
      </c>
      <c r="H56" s="48" t="s">
        <v>177</v>
      </c>
      <c r="J56" s="64" t="s">
        <v>149</v>
      </c>
      <c r="K56" s="50">
        <v>0</v>
      </c>
      <c r="L56" s="50">
        <v>0</v>
      </c>
      <c r="M56" s="50">
        <v>0</v>
      </c>
      <c r="N56" s="50">
        <v>0</v>
      </c>
    </row>
    <row r="57" spans="1:14" x14ac:dyDescent="0.3">
      <c r="A57" s="45" t="s">
        <v>139</v>
      </c>
      <c r="B57" s="55" t="s">
        <v>83</v>
      </c>
      <c r="C57" s="55">
        <v>13</v>
      </c>
      <c r="D57" s="55">
        <v>0</v>
      </c>
      <c r="E57" s="55">
        <v>0</v>
      </c>
      <c r="F57" s="62">
        <v>13</v>
      </c>
      <c r="G57" s="48" t="str">
        <f t="shared" ref="G57" si="7">A57&amp;"-Pouch"</f>
        <v>Regent Gr0-1kg-Pouch</v>
      </c>
      <c r="H57" s="48" t="s">
        <v>178</v>
      </c>
      <c r="J57" s="64" t="s">
        <v>42</v>
      </c>
      <c r="K57" s="50">
        <v>87</v>
      </c>
      <c r="L57" s="50">
        <v>0</v>
      </c>
      <c r="M57" s="50">
        <v>0</v>
      </c>
      <c r="N57" s="50">
        <v>87</v>
      </c>
    </row>
    <row r="58" spans="1:14" x14ac:dyDescent="0.3">
      <c r="A58" s="45" t="s">
        <v>140</v>
      </c>
      <c r="B58" s="55" t="s">
        <v>141</v>
      </c>
      <c r="C58" s="55">
        <v>0</v>
      </c>
      <c r="D58" s="55">
        <v>0</v>
      </c>
      <c r="E58" s="55">
        <v>0</v>
      </c>
      <c r="F58" s="62">
        <v>0</v>
      </c>
      <c r="G58" s="48" t="str">
        <f t="shared" ref="G58:G59" si="8">TRIM(A58&amp;"-ltr.")</f>
        <v>Regent Gr0-4kg-ltr.</v>
      </c>
      <c r="H58" s="48" t="s">
        <v>31</v>
      </c>
      <c r="J58" s="64" t="s">
        <v>150</v>
      </c>
      <c r="K58" s="50">
        <v>0</v>
      </c>
      <c r="L58" s="50">
        <v>0</v>
      </c>
      <c r="M58" s="50">
        <v>0</v>
      </c>
      <c r="N58" s="50">
        <v>0</v>
      </c>
    </row>
    <row r="59" spans="1:14" x14ac:dyDescent="0.3">
      <c r="A59" s="45" t="s">
        <v>142</v>
      </c>
      <c r="B59" s="55" t="s">
        <v>141</v>
      </c>
      <c r="C59" s="46">
        <v>79</v>
      </c>
      <c r="D59" s="46">
        <v>0</v>
      </c>
      <c r="E59" s="55">
        <v>0</v>
      </c>
      <c r="F59" s="62">
        <v>79</v>
      </c>
      <c r="G59" s="48" t="str">
        <f t="shared" si="8"/>
        <v>Regent Gr0-5 Kg-ltr.</v>
      </c>
      <c r="H59" s="48" t="s">
        <v>30</v>
      </c>
      <c r="J59" s="64" t="s">
        <v>176</v>
      </c>
      <c r="K59" s="50">
        <v>41</v>
      </c>
      <c r="L59" s="50">
        <v>0</v>
      </c>
      <c r="M59" s="50">
        <v>0</v>
      </c>
      <c r="N59" s="50">
        <v>41</v>
      </c>
    </row>
    <row r="60" spans="1:14" x14ac:dyDescent="0.3">
      <c r="A60" s="45" t="s">
        <v>143</v>
      </c>
      <c r="B60" s="46" t="s">
        <v>51</v>
      </c>
      <c r="C60" s="46">
        <v>25</v>
      </c>
      <c r="D60" s="46">
        <v>0</v>
      </c>
      <c r="E60" s="46">
        <v>0</v>
      </c>
      <c r="F60" s="63">
        <v>25</v>
      </c>
      <c r="G60" s="48" t="str">
        <f t="shared" si="0"/>
        <v>Regent Ultra GR0 4 Kg BAG-unit</v>
      </c>
      <c r="H60" s="48" t="s">
        <v>31</v>
      </c>
      <c r="J60" s="64" t="s">
        <v>177</v>
      </c>
      <c r="K60" s="50">
        <v>22</v>
      </c>
      <c r="L60" s="50">
        <v>0</v>
      </c>
      <c r="M60" s="50">
        <v>0</v>
      </c>
      <c r="N60" s="50">
        <v>22</v>
      </c>
    </row>
    <row r="61" spans="1:14" x14ac:dyDescent="0.3">
      <c r="A61" s="45" t="s">
        <v>144</v>
      </c>
      <c r="B61" s="46" t="s">
        <v>51</v>
      </c>
      <c r="C61" s="55">
        <v>119</v>
      </c>
      <c r="D61" s="55">
        <v>0</v>
      </c>
      <c r="E61" s="55">
        <v>44</v>
      </c>
      <c r="F61" s="62">
        <v>75</v>
      </c>
      <c r="G61" s="48" t="str">
        <f t="shared" si="0"/>
        <v>Solomon Od300-250ml-unit</v>
      </c>
      <c r="H61" s="48" t="s">
        <v>34</v>
      </c>
      <c r="J61" s="64" t="s">
        <v>178</v>
      </c>
      <c r="K61" s="50">
        <v>13</v>
      </c>
      <c r="L61" s="50">
        <v>0</v>
      </c>
      <c r="M61" s="50">
        <v>0</v>
      </c>
      <c r="N61" s="50">
        <v>13</v>
      </c>
    </row>
    <row r="62" spans="1:14" x14ac:dyDescent="0.3">
      <c r="A62" s="45" t="s">
        <v>145</v>
      </c>
      <c r="B62" s="55" t="s">
        <v>51</v>
      </c>
      <c r="C62" s="55">
        <v>184</v>
      </c>
      <c r="D62" s="55">
        <v>0</v>
      </c>
      <c r="E62" s="46">
        <v>102</v>
      </c>
      <c r="F62" s="63">
        <v>82</v>
      </c>
      <c r="G62" s="48" t="str">
        <f t="shared" si="0"/>
        <v>Solomon Od 300-100ml-unit</v>
      </c>
      <c r="H62" s="48" t="s">
        <v>35</v>
      </c>
      <c r="J62" s="64" t="s">
        <v>179</v>
      </c>
      <c r="K62" s="50">
        <v>12</v>
      </c>
      <c r="L62" s="50">
        <v>0</v>
      </c>
      <c r="M62" s="50">
        <v>9</v>
      </c>
      <c r="N62" s="50">
        <v>3</v>
      </c>
    </row>
    <row r="63" spans="1:14" x14ac:dyDescent="0.3">
      <c r="A63" s="45" t="s">
        <v>146</v>
      </c>
      <c r="B63" s="46" t="s">
        <v>114</v>
      </c>
      <c r="C63" s="46">
        <v>9</v>
      </c>
      <c r="D63" s="46">
        <v>0</v>
      </c>
      <c r="E63" s="46">
        <v>5</v>
      </c>
      <c r="F63" s="63">
        <v>4</v>
      </c>
      <c r="G63" s="48" t="str">
        <f>TRIM(A63&amp;"-ltr.")</f>
        <v>Solomon Od300-1ltr-ltr.</v>
      </c>
      <c r="H63" s="48" t="s">
        <v>32</v>
      </c>
      <c r="J63" s="64" t="s">
        <v>20</v>
      </c>
      <c r="K63" s="50">
        <v>4157</v>
      </c>
      <c r="L63" s="50">
        <v>40</v>
      </c>
      <c r="M63" s="50">
        <v>929</v>
      </c>
      <c r="N63" s="50">
        <v>3268</v>
      </c>
    </row>
    <row r="64" spans="1:14" x14ac:dyDescent="0.3">
      <c r="A64" s="45" t="s">
        <v>147</v>
      </c>
      <c r="B64" s="46" t="s">
        <v>51</v>
      </c>
      <c r="C64" s="55">
        <v>29</v>
      </c>
      <c r="D64" s="55">
        <v>0</v>
      </c>
      <c r="E64" s="46">
        <v>14</v>
      </c>
      <c r="F64" s="63">
        <v>15</v>
      </c>
      <c r="G64" s="48" t="str">
        <f t="shared" si="0"/>
        <v>Solomon Od300-500ml-unit</v>
      </c>
      <c r="H64" s="48" t="s">
        <v>33</v>
      </c>
    </row>
    <row r="65" spans="1:8" x14ac:dyDescent="0.3">
      <c r="A65" s="45" t="s">
        <v>148</v>
      </c>
      <c r="B65" s="55" t="s">
        <v>51</v>
      </c>
      <c r="C65" s="46">
        <v>12</v>
      </c>
      <c r="D65" s="46">
        <v>0</v>
      </c>
      <c r="E65" s="55">
        <v>9</v>
      </c>
      <c r="F65" s="62">
        <v>3</v>
      </c>
      <c r="G65" s="48" t="str">
        <f t="shared" si="0"/>
        <v>Velum Prime Sc400 500ml-unit</v>
      </c>
      <c r="H65" s="48" t="s">
        <v>179</v>
      </c>
    </row>
    <row r="66" spans="1:8" x14ac:dyDescent="0.3">
      <c r="A66" s="45"/>
      <c r="B66" s="46"/>
      <c r="C66" s="55"/>
      <c r="D66" s="55"/>
      <c r="E66" s="55"/>
      <c r="F66" s="62"/>
      <c r="G66" s="48"/>
      <c r="H66" s="48"/>
    </row>
    <row r="67" spans="1:8" x14ac:dyDescent="0.3">
      <c r="A67" s="45"/>
      <c r="B67" s="46"/>
      <c r="C67" s="55"/>
      <c r="D67" s="55"/>
      <c r="E67" s="55"/>
      <c r="F67" s="62"/>
      <c r="G67" s="48"/>
      <c r="H67" s="48"/>
    </row>
    <row r="68" spans="1:8" x14ac:dyDescent="0.3">
      <c r="A68" s="45"/>
      <c r="B68" s="46"/>
      <c r="C68" s="46"/>
      <c r="D68" s="46"/>
      <c r="E68" s="46"/>
      <c r="F68" s="63"/>
      <c r="G68" s="48"/>
      <c r="H68" s="48"/>
    </row>
    <row r="69" spans="1:8" x14ac:dyDescent="0.3">
      <c r="A69" s="45"/>
      <c r="B69" s="46"/>
      <c r="C69" s="55"/>
      <c r="D69" s="55"/>
      <c r="E69" s="55"/>
      <c r="F69" s="62"/>
      <c r="G69" s="48"/>
      <c r="H69" s="48"/>
    </row>
    <row r="70" spans="1:8" x14ac:dyDescent="0.3">
      <c r="A70" s="45"/>
      <c r="B70" s="46"/>
      <c r="C70" s="46"/>
      <c r="D70" s="46"/>
      <c r="E70" s="46"/>
      <c r="F70" s="63"/>
      <c r="G70" s="48"/>
      <c r="H70" s="48"/>
    </row>
    <row r="71" spans="1:8" x14ac:dyDescent="0.3">
      <c r="A71" s="45"/>
      <c r="B71" s="55"/>
      <c r="C71" s="55"/>
      <c r="D71" s="55"/>
      <c r="E71" s="55"/>
      <c r="F71" s="62"/>
      <c r="G71" s="48"/>
      <c r="H71" s="48"/>
    </row>
    <row r="72" spans="1:8" x14ac:dyDescent="0.3">
      <c r="A72" s="45"/>
      <c r="B72" s="55"/>
      <c r="C72" s="55"/>
      <c r="D72" s="55"/>
      <c r="E72" s="55"/>
      <c r="F72" s="62"/>
      <c r="G72" s="48"/>
      <c r="H72" s="48"/>
    </row>
    <row r="73" spans="1:8" x14ac:dyDescent="0.3">
      <c r="A73" s="45"/>
      <c r="B73" s="55"/>
      <c r="C73" s="55"/>
      <c r="D73" s="55"/>
      <c r="E73" s="55"/>
      <c r="F73" s="62"/>
      <c r="G73" s="48"/>
      <c r="H73" s="48"/>
    </row>
    <row r="74" spans="1:8" x14ac:dyDescent="0.3">
      <c r="A74" s="45"/>
      <c r="B74" s="55"/>
      <c r="C74" s="55"/>
      <c r="D74" s="55"/>
      <c r="E74" s="55"/>
      <c r="F74" s="62"/>
      <c r="G74" s="48"/>
      <c r="H74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4"/>
  <sheetViews>
    <sheetView showGridLines="0" topLeftCell="A65" workbookViewId="0">
      <selection activeCell="E93" sqref="E9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54" ca="1" si="0">VLOOKUP($B3,FinalDeal_Vlookup,2,0)</f>
        <v>129</v>
      </c>
      <c r="F3" s="39">
        <f t="shared" ref="F3:F63" ca="1" si="1">VLOOKUP($B3,FinalDeal_Vlookup,3,0)</f>
        <v>0</v>
      </c>
      <c r="G3" s="40">
        <v>0</v>
      </c>
      <c r="H3" s="40">
        <f t="shared" ref="H3:H34" ca="1" si="2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34" ca="1" si="3">VLOOKUP($B3,FinalDeal_Vlookup,5,0)</f>
        <v>129</v>
      </c>
    </row>
    <row r="4" spans="1:13" x14ac:dyDescent="0.3">
      <c r="A4" s="16"/>
      <c r="B4" s="4" t="s">
        <v>38</v>
      </c>
      <c r="C4" s="3"/>
      <c r="D4" s="4"/>
      <c r="E4" s="41">
        <f t="shared" ca="1" si="0"/>
        <v>95</v>
      </c>
      <c r="F4" s="39">
        <f t="shared" ca="1" si="1"/>
        <v>0</v>
      </c>
      <c r="G4" s="39">
        <v>0</v>
      </c>
      <c r="H4" s="39">
        <f t="shared" ca="1" si="2"/>
        <v>1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94</v>
      </c>
    </row>
    <row r="5" spans="1:13" x14ac:dyDescent="0.3">
      <c r="A5" s="16"/>
      <c r="B5" s="4" t="s">
        <v>46</v>
      </c>
      <c r="C5" s="3"/>
      <c r="D5" s="4"/>
      <c r="E5" s="41">
        <f t="shared" ca="1" si="0"/>
        <v>41</v>
      </c>
      <c r="F5" s="39">
        <f t="shared" ca="1" si="1"/>
        <v>0</v>
      </c>
      <c r="G5" s="39">
        <v>0</v>
      </c>
      <c r="H5" s="39">
        <f t="shared" ca="1" si="2"/>
        <v>40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1</v>
      </c>
    </row>
    <row r="6" spans="1:13" x14ac:dyDescent="0.3">
      <c r="A6" s="16"/>
      <c r="B6" s="4" t="s">
        <v>58</v>
      </c>
      <c r="C6" s="3"/>
      <c r="D6" s="4"/>
      <c r="E6" s="41">
        <f t="shared" ca="1" si="0"/>
        <v>40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40</v>
      </c>
    </row>
    <row r="7" spans="1:13" x14ac:dyDescent="0.3">
      <c r="A7" s="16"/>
      <c r="B7" s="4" t="s">
        <v>59</v>
      </c>
      <c r="C7" s="3"/>
      <c r="D7" s="4"/>
      <c r="E7" s="41">
        <f t="shared" ca="1" si="0"/>
        <v>17</v>
      </c>
      <c r="F7" s="39">
        <f t="shared" ca="1" si="1"/>
        <v>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17</v>
      </c>
    </row>
    <row r="8" spans="1:13" x14ac:dyDescent="0.3">
      <c r="A8" s="16"/>
      <c r="B8" s="4" t="s">
        <v>60</v>
      </c>
      <c r="C8" s="3"/>
      <c r="D8" s="4"/>
      <c r="E8" s="41">
        <f t="shared" ca="1" si="0"/>
        <v>95</v>
      </c>
      <c r="F8" s="39">
        <f t="shared" ca="1" si="1"/>
        <v>0</v>
      </c>
      <c r="G8" s="39">
        <v>0</v>
      </c>
      <c r="H8" s="39">
        <f t="shared" ca="1" si="2"/>
        <v>12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83</v>
      </c>
    </row>
    <row r="9" spans="1:13" x14ac:dyDescent="0.3">
      <c r="A9" s="16"/>
      <c r="B9" s="4" t="s">
        <v>61</v>
      </c>
      <c r="C9" s="3"/>
      <c r="D9" s="4"/>
      <c r="E9" s="41">
        <f t="shared" ca="1" si="0"/>
        <v>166</v>
      </c>
      <c r="F9" s="39">
        <f t="shared" ca="1" si="1"/>
        <v>0</v>
      </c>
      <c r="G9" s="39">
        <v>0</v>
      </c>
      <c r="H9" s="39">
        <f t="shared" ca="1" si="2"/>
        <v>114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52</v>
      </c>
    </row>
    <row r="10" spans="1:13" x14ac:dyDescent="0.3">
      <c r="A10" s="16"/>
      <c r="B10" s="4" t="s">
        <v>62</v>
      </c>
      <c r="C10" s="3"/>
      <c r="D10" s="4"/>
      <c r="E10" s="41">
        <f t="shared" ca="1" si="0"/>
        <v>95</v>
      </c>
      <c r="F10" s="39">
        <f t="shared" ca="1" si="1"/>
        <v>0</v>
      </c>
      <c r="G10" s="39">
        <v>0</v>
      </c>
      <c r="H10" s="39">
        <f t="shared" ca="1" si="2"/>
        <v>43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52</v>
      </c>
    </row>
    <row r="11" spans="1:13" x14ac:dyDescent="0.3">
      <c r="A11" s="16"/>
      <c r="B11" s="4" t="s">
        <v>24</v>
      </c>
      <c r="C11" s="3"/>
      <c r="D11" s="4"/>
      <c r="E11" s="41">
        <f t="shared" ca="1" si="0"/>
        <v>0</v>
      </c>
      <c r="F11" s="39">
        <f t="shared" ca="1" si="1"/>
        <v>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0</v>
      </c>
    </row>
    <row r="12" spans="1:13" x14ac:dyDescent="0.3">
      <c r="A12" s="16"/>
      <c r="B12" s="4" t="s">
        <v>25</v>
      </c>
      <c r="C12" s="3"/>
      <c r="D12" s="4"/>
      <c r="E12" s="41">
        <f t="shared" ca="1" si="0"/>
        <v>20</v>
      </c>
      <c r="F12" s="39">
        <f t="shared" ca="1" si="1"/>
        <v>40</v>
      </c>
      <c r="G12" s="39">
        <v>0</v>
      </c>
      <c r="H12" s="39">
        <f t="shared" ca="1" si="2"/>
        <v>35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25</v>
      </c>
    </row>
    <row r="13" spans="1:13" x14ac:dyDescent="0.3">
      <c r="A13" s="16"/>
      <c r="B13" s="4" t="s">
        <v>63</v>
      </c>
      <c r="C13" s="3"/>
      <c r="D13" s="4"/>
      <c r="E13" s="41">
        <f t="shared" ca="1" si="0"/>
        <v>8</v>
      </c>
      <c r="F13" s="39">
        <f t="shared" ca="1" si="1"/>
        <v>0</v>
      </c>
      <c r="G13" s="39">
        <v>0</v>
      </c>
      <c r="H13" s="39">
        <f t="shared" ca="1" si="2"/>
        <v>7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1</v>
      </c>
    </row>
    <row r="14" spans="1:13" x14ac:dyDescent="0.3">
      <c r="A14" s="16"/>
      <c r="B14" s="4" t="s">
        <v>26</v>
      </c>
      <c r="C14" s="3"/>
      <c r="D14" s="4"/>
      <c r="E14" s="41">
        <f t="shared" ca="1" si="0"/>
        <v>38</v>
      </c>
      <c r="F14" s="39">
        <f t="shared" ca="1" si="1"/>
        <v>0</v>
      </c>
      <c r="G14" s="39">
        <v>0</v>
      </c>
      <c r="H14" s="39">
        <f t="shared" ca="1" si="2"/>
        <v>16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22</v>
      </c>
    </row>
    <row r="15" spans="1:13" x14ac:dyDescent="0.3">
      <c r="A15" s="16"/>
      <c r="B15" s="4" t="s">
        <v>39</v>
      </c>
      <c r="C15" s="3"/>
      <c r="D15" s="4"/>
      <c r="E15" s="41">
        <f t="shared" ca="1" si="0"/>
        <v>35</v>
      </c>
      <c r="F15" s="39">
        <f t="shared" ca="1" si="1"/>
        <v>0</v>
      </c>
      <c r="G15" s="39">
        <v>0</v>
      </c>
      <c r="H15" s="39">
        <f t="shared" ca="1" si="2"/>
        <v>35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0</v>
      </c>
    </row>
    <row r="16" spans="1:13" x14ac:dyDescent="0.3">
      <c r="A16" s="16"/>
      <c r="B16" s="4" t="s">
        <v>27</v>
      </c>
      <c r="C16" s="3"/>
      <c r="D16" s="4"/>
      <c r="E16" s="41">
        <f t="shared" ca="1" si="0"/>
        <v>231</v>
      </c>
      <c r="F16" s="39">
        <f t="shared" ca="1" si="1"/>
        <v>0</v>
      </c>
      <c r="G16" s="39">
        <v>0</v>
      </c>
      <c r="H16" s="39">
        <f t="shared" ca="1" si="2"/>
        <v>100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131</v>
      </c>
    </row>
    <row r="17" spans="1:13" x14ac:dyDescent="0.3">
      <c r="A17" s="16"/>
      <c r="B17" s="4" t="s">
        <v>40</v>
      </c>
      <c r="C17" s="3"/>
      <c r="D17" s="4"/>
      <c r="E17" s="41">
        <f t="shared" ca="1" si="0"/>
        <v>170</v>
      </c>
      <c r="F17" s="39">
        <f t="shared" ca="1" si="1"/>
        <v>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170</v>
      </c>
    </row>
    <row r="18" spans="1:13" x14ac:dyDescent="0.3">
      <c r="A18" s="16"/>
      <c r="B18" s="4" t="s">
        <v>64</v>
      </c>
      <c r="C18" s="3"/>
      <c r="D18" s="4"/>
      <c r="E18" s="41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x14ac:dyDescent="0.3">
      <c r="A19" s="16"/>
      <c r="B19" s="4" t="s">
        <v>41</v>
      </c>
      <c r="C19" s="3"/>
      <c r="D19" s="4"/>
      <c r="E19" s="41">
        <f t="shared" ca="1" si="0"/>
        <v>32</v>
      </c>
      <c r="F19" s="39">
        <f t="shared" ca="1" si="1"/>
        <v>0</v>
      </c>
      <c r="G19" s="39">
        <v>0</v>
      </c>
      <c r="H19" s="39">
        <f t="shared" ca="1" si="2"/>
        <v>1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31</v>
      </c>
    </row>
    <row r="20" spans="1:13" x14ac:dyDescent="0.3">
      <c r="A20" s="16"/>
      <c r="B20" s="4" t="s">
        <v>28</v>
      </c>
      <c r="C20" s="3"/>
      <c r="D20" s="4"/>
      <c r="E20" s="41">
        <f t="shared" ca="1" si="0"/>
        <v>304</v>
      </c>
      <c r="F20" s="39">
        <f t="shared" ca="1" si="1"/>
        <v>0</v>
      </c>
      <c r="G20" s="39">
        <v>0</v>
      </c>
      <c r="H20" s="39">
        <f t="shared" ca="1" si="2"/>
        <v>213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91</v>
      </c>
    </row>
    <row r="21" spans="1:13" x14ac:dyDescent="0.3">
      <c r="A21" s="16"/>
      <c r="B21" s="4" t="s">
        <v>65</v>
      </c>
      <c r="C21" s="3"/>
      <c r="D21" s="4"/>
      <c r="E21" s="41">
        <f t="shared" ca="1" si="0"/>
        <v>52</v>
      </c>
      <c r="F21" s="39">
        <f t="shared" ca="1" si="1"/>
        <v>0</v>
      </c>
      <c r="G21" s="39">
        <v>0</v>
      </c>
      <c r="H21" s="39">
        <f t="shared" ca="1" si="2"/>
        <v>10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42</v>
      </c>
    </row>
    <row r="22" spans="1:13" x14ac:dyDescent="0.3">
      <c r="A22" s="16"/>
      <c r="B22" s="4" t="s">
        <v>44</v>
      </c>
      <c r="C22" s="3"/>
      <c r="D22" s="4"/>
      <c r="E22" s="41">
        <f t="shared" ca="1" si="0"/>
        <v>215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215</v>
      </c>
    </row>
    <row r="23" spans="1:13" x14ac:dyDescent="0.3">
      <c r="A23" s="16"/>
      <c r="B23" s="4" t="s">
        <v>29</v>
      </c>
      <c r="C23" s="3"/>
      <c r="D23" s="4"/>
      <c r="E23" s="41">
        <f t="shared" ca="1" si="0"/>
        <v>88</v>
      </c>
      <c r="F23" s="39">
        <f t="shared" ca="1" si="1"/>
        <v>0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88</v>
      </c>
    </row>
    <row r="24" spans="1:13" x14ac:dyDescent="0.3">
      <c r="A24" s="16"/>
      <c r="B24" s="4" t="s">
        <v>43</v>
      </c>
      <c r="C24" s="3"/>
      <c r="D24" s="4"/>
      <c r="E24" s="41">
        <f t="shared" ca="1" si="0"/>
        <v>54</v>
      </c>
      <c r="F24" s="39">
        <f t="shared" ca="1" si="1"/>
        <v>0</v>
      </c>
      <c r="G24" s="39">
        <v>0</v>
      </c>
      <c r="H24" s="39">
        <f t="shared" ca="1" si="2"/>
        <v>1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53</v>
      </c>
    </row>
    <row r="25" spans="1:13" x14ac:dyDescent="0.3">
      <c r="A25" s="16"/>
      <c r="B25" s="4" t="s">
        <v>30</v>
      </c>
      <c r="C25" s="3"/>
      <c r="D25" s="4"/>
      <c r="E25" s="41">
        <f t="shared" ca="1" si="0"/>
        <v>79</v>
      </c>
      <c r="F25" s="39">
        <f t="shared" ca="1" si="1"/>
        <v>0</v>
      </c>
      <c r="G25" s="39">
        <v>0</v>
      </c>
      <c r="H25" s="39">
        <f t="shared" ca="1" si="2"/>
        <v>0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79</v>
      </c>
    </row>
    <row r="26" spans="1:13" x14ac:dyDescent="0.3">
      <c r="A26" s="16"/>
      <c r="B26" s="4" t="s">
        <v>31</v>
      </c>
      <c r="C26" s="3"/>
      <c r="D26" s="4"/>
      <c r="E26" s="41">
        <f t="shared" ca="1" si="0"/>
        <v>25</v>
      </c>
      <c r="F26" s="39">
        <f t="shared" ca="1" si="1"/>
        <v>0</v>
      </c>
      <c r="G26" s="39">
        <v>0</v>
      </c>
      <c r="H26" s="39">
        <f t="shared" ca="1" si="2"/>
        <v>0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25</v>
      </c>
    </row>
    <row r="27" spans="1:13" x14ac:dyDescent="0.3">
      <c r="A27" s="16"/>
      <c r="B27" s="4" t="s">
        <v>32</v>
      </c>
      <c r="C27" s="3"/>
      <c r="D27" s="4"/>
      <c r="E27" s="41">
        <f t="shared" ca="1" si="0"/>
        <v>9</v>
      </c>
      <c r="F27" s="39">
        <f t="shared" ca="1" si="1"/>
        <v>0</v>
      </c>
      <c r="G27" s="39">
        <v>0</v>
      </c>
      <c r="H27" s="39">
        <f t="shared" ca="1" si="2"/>
        <v>5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4</v>
      </c>
    </row>
    <row r="28" spans="1:13" x14ac:dyDescent="0.3">
      <c r="A28" s="16"/>
      <c r="B28" s="4" t="s">
        <v>35</v>
      </c>
      <c r="C28" s="3"/>
      <c r="D28" s="4"/>
      <c r="E28" s="41">
        <f t="shared" ca="1" si="0"/>
        <v>184</v>
      </c>
      <c r="F28" s="39">
        <f t="shared" ca="1" si="1"/>
        <v>0</v>
      </c>
      <c r="G28" s="39">
        <v>0</v>
      </c>
      <c r="H28" s="39">
        <f t="shared" ca="1" si="2"/>
        <v>102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82</v>
      </c>
    </row>
    <row r="29" spans="1:13" x14ac:dyDescent="0.3">
      <c r="A29" s="16"/>
      <c r="B29" s="4" t="s">
        <v>34</v>
      </c>
      <c r="C29" s="3"/>
      <c r="D29" s="4"/>
      <c r="E29" s="41">
        <f t="shared" ca="1" si="0"/>
        <v>119</v>
      </c>
      <c r="F29" s="39">
        <f t="shared" ca="1" si="1"/>
        <v>0</v>
      </c>
      <c r="G29" s="39">
        <v>0</v>
      </c>
      <c r="H29" s="39">
        <f t="shared" ca="1" si="2"/>
        <v>44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75</v>
      </c>
    </row>
    <row r="30" spans="1:13" x14ac:dyDescent="0.3">
      <c r="A30" s="16"/>
      <c r="B30" s="4" t="s">
        <v>33</v>
      </c>
      <c r="C30" s="3"/>
      <c r="D30" s="4"/>
      <c r="E30" s="41">
        <f t="shared" ca="1" si="0"/>
        <v>29</v>
      </c>
      <c r="F30" s="39">
        <f t="shared" ca="1" si="1"/>
        <v>0</v>
      </c>
      <c r="G30" s="39">
        <v>0</v>
      </c>
      <c r="H30" s="39">
        <f t="shared" ca="1" si="2"/>
        <v>14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15</v>
      </c>
    </row>
    <row r="31" spans="1:13" x14ac:dyDescent="0.3">
      <c r="A31" s="16"/>
      <c r="B31" s="4" t="s">
        <v>151</v>
      </c>
      <c r="C31" s="3"/>
      <c r="D31" s="4"/>
      <c r="E31" s="41">
        <f t="shared" ca="1" si="0"/>
        <v>485</v>
      </c>
      <c r="F31" s="39">
        <f t="shared" ca="1" si="1"/>
        <v>0</v>
      </c>
      <c r="G31" s="39">
        <v>0</v>
      </c>
      <c r="H31" s="39">
        <f t="shared" ca="1" si="2"/>
        <v>58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427</v>
      </c>
    </row>
    <row r="32" spans="1:13" x14ac:dyDescent="0.3">
      <c r="A32" s="16"/>
      <c r="B32" s="4" t="s">
        <v>152</v>
      </c>
      <c r="C32" s="3"/>
      <c r="D32" s="4"/>
      <c r="E32" s="41">
        <f t="shared" ca="1" si="0"/>
        <v>74</v>
      </c>
      <c r="F32" s="39">
        <f t="shared" ca="1" si="1"/>
        <v>0</v>
      </c>
      <c r="G32" s="39">
        <v>0</v>
      </c>
      <c r="H32" s="39">
        <f t="shared" ca="1" si="2"/>
        <v>4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70</v>
      </c>
    </row>
    <row r="33" spans="1:13" x14ac:dyDescent="0.3">
      <c r="A33" s="16"/>
      <c r="B33" s="4" t="s">
        <v>153</v>
      </c>
      <c r="C33" s="3"/>
      <c r="D33" s="4"/>
      <c r="E33" s="41">
        <f t="shared" ca="1" si="0"/>
        <v>640</v>
      </c>
      <c r="F33" s="39">
        <f t="shared" ca="1" si="1"/>
        <v>0</v>
      </c>
      <c r="G33" s="39">
        <v>0</v>
      </c>
      <c r="H33" s="39">
        <f t="shared" ca="1" si="2"/>
        <v>57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583</v>
      </c>
    </row>
    <row r="34" spans="1:13" x14ac:dyDescent="0.3">
      <c r="A34" s="16"/>
      <c r="B34" s="4" t="s">
        <v>154</v>
      </c>
      <c r="C34" s="3"/>
      <c r="D34" s="4"/>
      <c r="E34" s="41">
        <f t="shared" ca="1" si="0"/>
        <v>0</v>
      </c>
      <c r="F34" s="39">
        <f t="shared" ca="1" si="1"/>
        <v>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0</v>
      </c>
    </row>
    <row r="35" spans="1:13" x14ac:dyDescent="0.3">
      <c r="A35" s="16"/>
      <c r="B35" s="4" t="s">
        <v>155</v>
      </c>
      <c r="C35" s="3"/>
      <c r="D35" s="4"/>
      <c r="E35" s="41">
        <f t="shared" ca="1" si="0"/>
        <v>0</v>
      </c>
      <c r="F35" s="39">
        <f t="shared" ca="1" si="1"/>
        <v>0</v>
      </c>
      <c r="G35" s="39">
        <v>0</v>
      </c>
      <c r="H35" s="39">
        <f t="shared" ref="H35:H63" ca="1" si="4">VLOOKUP($B35,FinalDeal_Vlookup,4,0)</f>
        <v>0</v>
      </c>
      <c r="I35" s="39">
        <v>0</v>
      </c>
      <c r="J35" s="39">
        <v>0</v>
      </c>
      <c r="K35" s="39">
        <v>0</v>
      </c>
      <c r="L35" s="39">
        <v>0</v>
      </c>
      <c r="M35" s="42">
        <f t="shared" ref="M35:M63" ca="1" si="5">VLOOKUP($B35,FinalDeal_Vlookup,5,0)</f>
        <v>0</v>
      </c>
    </row>
    <row r="36" spans="1:13" x14ac:dyDescent="0.3">
      <c r="A36" s="16"/>
      <c r="B36" s="4" t="s">
        <v>156</v>
      </c>
      <c r="C36" s="3"/>
      <c r="D36" s="4"/>
      <c r="E36" s="41">
        <f t="shared" ca="1" si="0"/>
        <v>0</v>
      </c>
      <c r="F36" s="39">
        <f t="shared" ca="1" si="1"/>
        <v>0</v>
      </c>
      <c r="G36" s="39">
        <v>0</v>
      </c>
      <c r="H36" s="39">
        <f t="shared" ca="1" si="4"/>
        <v>0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5"/>
        <v>0</v>
      </c>
    </row>
    <row r="37" spans="1:13" x14ac:dyDescent="0.3">
      <c r="A37" s="16"/>
      <c r="B37" s="4" t="s">
        <v>157</v>
      </c>
      <c r="C37" s="3"/>
      <c r="D37" s="4"/>
      <c r="E37" s="41">
        <f t="shared" ca="1" si="0"/>
        <v>0</v>
      </c>
      <c r="F37" s="39">
        <f t="shared" ca="1" si="1"/>
        <v>0</v>
      </c>
      <c r="G37" s="39">
        <v>0</v>
      </c>
      <c r="H37" s="39">
        <f t="shared" ca="1" si="4"/>
        <v>0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5"/>
        <v>0</v>
      </c>
    </row>
    <row r="38" spans="1:13" x14ac:dyDescent="0.3">
      <c r="A38" s="16"/>
      <c r="B38" s="4" t="s">
        <v>158</v>
      </c>
      <c r="C38" s="3"/>
      <c r="D38" s="4"/>
      <c r="E38" s="41">
        <f t="shared" ca="1" si="0"/>
        <v>0</v>
      </c>
      <c r="F38" s="39">
        <f t="shared" ca="1" si="1"/>
        <v>0</v>
      </c>
      <c r="G38" s="39">
        <v>0</v>
      </c>
      <c r="H38" s="39">
        <f t="shared" ca="1" si="4"/>
        <v>0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5"/>
        <v>0</v>
      </c>
    </row>
    <row r="39" spans="1:13" x14ac:dyDescent="0.3">
      <c r="A39" s="16"/>
      <c r="B39" s="4" t="s">
        <v>159</v>
      </c>
      <c r="C39" s="3"/>
      <c r="D39" s="4"/>
      <c r="E39" s="41">
        <f t="shared" ca="1" si="0"/>
        <v>0</v>
      </c>
      <c r="F39" s="39">
        <f t="shared" ca="1" si="1"/>
        <v>0</v>
      </c>
      <c r="G39" s="39">
        <v>0</v>
      </c>
      <c r="H39" s="39">
        <f t="shared" ca="1" si="4"/>
        <v>0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5"/>
        <v>0</v>
      </c>
    </row>
    <row r="40" spans="1:13" x14ac:dyDescent="0.3">
      <c r="A40" s="16"/>
      <c r="B40" s="4" t="s">
        <v>160</v>
      </c>
      <c r="C40" s="3"/>
      <c r="D40" s="4"/>
      <c r="E40" s="41">
        <f t="shared" ca="1" si="0"/>
        <v>0</v>
      </c>
      <c r="F40" s="39">
        <f t="shared" ca="1" si="1"/>
        <v>0</v>
      </c>
      <c r="G40" s="39">
        <v>0</v>
      </c>
      <c r="H40" s="39">
        <f t="shared" ca="1" si="4"/>
        <v>0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5"/>
        <v>0</v>
      </c>
    </row>
    <row r="41" spans="1:13" x14ac:dyDescent="0.3">
      <c r="A41" s="16"/>
      <c r="B41" s="4" t="s">
        <v>161</v>
      </c>
      <c r="C41" s="3"/>
      <c r="D41" s="4"/>
      <c r="E41" s="41">
        <f t="shared" ca="1" si="0"/>
        <v>48</v>
      </c>
      <c r="F41" s="39">
        <f t="shared" ca="1" si="1"/>
        <v>0</v>
      </c>
      <c r="G41" s="39">
        <v>0</v>
      </c>
      <c r="H41" s="39">
        <f t="shared" ca="1" si="4"/>
        <v>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5"/>
        <v>48</v>
      </c>
    </row>
    <row r="42" spans="1:13" x14ac:dyDescent="0.3">
      <c r="A42" s="16"/>
      <c r="B42" s="4" t="s">
        <v>162</v>
      </c>
      <c r="C42" s="3"/>
      <c r="D42" s="4"/>
      <c r="E42" s="41">
        <f t="shared" ca="1" si="0"/>
        <v>38</v>
      </c>
      <c r="F42" s="39">
        <f t="shared" ca="1" si="1"/>
        <v>0</v>
      </c>
      <c r="G42" s="39">
        <v>0</v>
      </c>
      <c r="H42" s="39">
        <f t="shared" ca="1" si="4"/>
        <v>4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5"/>
        <v>34</v>
      </c>
    </row>
    <row r="43" spans="1:13" x14ac:dyDescent="0.3">
      <c r="A43" s="16"/>
      <c r="B43" s="4" t="s">
        <v>163</v>
      </c>
      <c r="C43" s="3"/>
      <c r="D43" s="4"/>
      <c r="E43" s="41">
        <f t="shared" ca="1" si="0"/>
        <v>37</v>
      </c>
      <c r="F43" s="39">
        <f t="shared" ca="1" si="1"/>
        <v>0</v>
      </c>
      <c r="G43" s="39">
        <v>0</v>
      </c>
      <c r="H43" s="39">
        <f t="shared" ca="1" si="4"/>
        <v>0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5"/>
        <v>37</v>
      </c>
    </row>
    <row r="44" spans="1:13" x14ac:dyDescent="0.3">
      <c r="A44" s="16"/>
      <c r="B44" s="4" t="s">
        <v>164</v>
      </c>
      <c r="C44" s="3"/>
      <c r="D44" s="4"/>
      <c r="E44" s="41">
        <f t="shared" ca="1" si="0"/>
        <v>80</v>
      </c>
      <c r="F44" s="39">
        <f t="shared" ca="1" si="1"/>
        <v>0</v>
      </c>
      <c r="G44" s="39">
        <v>0</v>
      </c>
      <c r="H44" s="39">
        <f t="shared" ca="1" si="4"/>
        <v>0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5"/>
        <v>80</v>
      </c>
    </row>
    <row r="45" spans="1:13" x14ac:dyDescent="0.3">
      <c r="A45" s="16"/>
      <c r="B45" s="4" t="s">
        <v>165</v>
      </c>
      <c r="C45" s="3"/>
      <c r="D45" s="4"/>
      <c r="E45" s="41">
        <f t="shared" ca="1" si="0"/>
        <v>154</v>
      </c>
      <c r="F45" s="39">
        <f t="shared" ca="1" si="1"/>
        <v>0</v>
      </c>
      <c r="G45" s="39">
        <v>0</v>
      </c>
      <c r="H45" s="39">
        <f t="shared" ca="1" si="4"/>
        <v>0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5"/>
        <v>154</v>
      </c>
    </row>
    <row r="46" spans="1:13" x14ac:dyDescent="0.3">
      <c r="A46" s="16"/>
      <c r="B46" s="4" t="s">
        <v>166</v>
      </c>
      <c r="C46" s="3"/>
      <c r="D46" s="4"/>
      <c r="E46" s="41">
        <f t="shared" ca="1" si="0"/>
        <v>7</v>
      </c>
      <c r="F46" s="39">
        <f t="shared" ca="1" si="1"/>
        <v>0</v>
      </c>
      <c r="G46" s="39">
        <v>0</v>
      </c>
      <c r="H46" s="39">
        <f t="shared" ca="1" si="4"/>
        <v>4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5"/>
        <v>3</v>
      </c>
    </row>
    <row r="47" spans="1:13" x14ac:dyDescent="0.3">
      <c r="A47" s="16"/>
      <c r="B47" s="4" t="s">
        <v>167</v>
      </c>
      <c r="C47" s="3"/>
      <c r="D47" s="4"/>
      <c r="E47" s="41">
        <f t="shared" ca="1" si="0"/>
        <v>0</v>
      </c>
      <c r="F47" s="39">
        <f t="shared" ca="1" si="1"/>
        <v>0</v>
      </c>
      <c r="G47" s="39">
        <v>0</v>
      </c>
      <c r="H47" s="39">
        <f t="shared" ca="1" si="4"/>
        <v>0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5"/>
        <v>0</v>
      </c>
    </row>
    <row r="48" spans="1:13" x14ac:dyDescent="0.3">
      <c r="A48" s="16"/>
      <c r="B48" s="4" t="s">
        <v>168</v>
      </c>
      <c r="C48" s="3"/>
      <c r="D48" s="4"/>
      <c r="E48" s="41">
        <f t="shared" ca="1" si="0"/>
        <v>49</v>
      </c>
      <c r="F48" s="39">
        <f t="shared" ca="1" si="1"/>
        <v>0</v>
      </c>
      <c r="G48" s="39">
        <v>0</v>
      </c>
      <c r="H48" s="39">
        <f t="shared" ca="1" si="4"/>
        <v>0</v>
      </c>
      <c r="I48" s="39">
        <v>0</v>
      </c>
      <c r="J48" s="39">
        <v>0</v>
      </c>
      <c r="K48" s="39">
        <v>0</v>
      </c>
      <c r="L48" s="39">
        <v>0</v>
      </c>
      <c r="M48" s="42">
        <f t="shared" ca="1" si="5"/>
        <v>49</v>
      </c>
    </row>
    <row r="49" spans="1:13" x14ac:dyDescent="0.3">
      <c r="A49" s="16"/>
      <c r="B49" s="4" t="s">
        <v>169</v>
      </c>
      <c r="C49" s="3"/>
      <c r="D49" s="4"/>
      <c r="E49" s="41">
        <f t="shared" ca="1" si="0"/>
        <v>0</v>
      </c>
      <c r="F49" s="39">
        <f t="shared" ca="1" si="1"/>
        <v>0</v>
      </c>
      <c r="G49" s="39">
        <v>0</v>
      </c>
      <c r="H49" s="39">
        <f t="shared" ca="1" si="4"/>
        <v>0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5"/>
        <v>0</v>
      </c>
    </row>
    <row r="50" spans="1:13" x14ac:dyDescent="0.3">
      <c r="A50" s="16"/>
      <c r="B50" s="4" t="s">
        <v>45</v>
      </c>
      <c r="C50" s="3"/>
      <c r="D50" s="4"/>
      <c r="E50" s="41">
        <f t="shared" ca="1" si="0"/>
        <v>0</v>
      </c>
      <c r="F50" s="39">
        <f t="shared" ca="1" si="1"/>
        <v>0</v>
      </c>
      <c r="G50" s="39">
        <v>0</v>
      </c>
      <c r="H50" s="39">
        <f t="shared" ca="1" si="4"/>
        <v>0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5"/>
        <v>0</v>
      </c>
    </row>
    <row r="51" spans="1:13" x14ac:dyDescent="0.3">
      <c r="A51" s="16"/>
      <c r="B51" s="4" t="s">
        <v>170</v>
      </c>
      <c r="C51" s="3"/>
      <c r="D51" s="4"/>
      <c r="E51" s="41">
        <f t="shared" ca="1" si="0"/>
        <v>0</v>
      </c>
      <c r="F51" s="39">
        <f t="shared" ca="1" si="1"/>
        <v>0</v>
      </c>
      <c r="G51" s="39">
        <v>0</v>
      </c>
      <c r="H51" s="39">
        <f t="shared" ca="1" si="4"/>
        <v>0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5"/>
        <v>0</v>
      </c>
    </row>
    <row r="52" spans="1:13" x14ac:dyDescent="0.3">
      <c r="A52" s="16"/>
      <c r="B52" s="4" t="s">
        <v>171</v>
      </c>
      <c r="C52" s="3"/>
      <c r="D52" s="4"/>
      <c r="E52" s="41">
        <f t="shared" ca="1" si="0"/>
        <v>0</v>
      </c>
      <c r="F52" s="39">
        <f t="shared" ca="1" si="1"/>
        <v>0</v>
      </c>
      <c r="G52" s="39">
        <v>0</v>
      </c>
      <c r="H52" s="39">
        <f t="shared" ca="1" si="4"/>
        <v>0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5"/>
        <v>0</v>
      </c>
    </row>
    <row r="53" spans="1:13" x14ac:dyDescent="0.3">
      <c r="A53" s="16"/>
      <c r="B53" s="4" t="s">
        <v>172</v>
      </c>
      <c r="C53" s="3"/>
      <c r="D53" s="4"/>
      <c r="E53" s="41">
        <f t="shared" ca="1" si="0"/>
        <v>0</v>
      </c>
      <c r="F53" s="39">
        <f t="shared" ca="1" si="1"/>
        <v>0</v>
      </c>
      <c r="G53" s="39">
        <v>0</v>
      </c>
      <c r="H53" s="39">
        <f t="shared" ca="1" si="4"/>
        <v>0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5"/>
        <v>0</v>
      </c>
    </row>
    <row r="54" spans="1:13" x14ac:dyDescent="0.3">
      <c r="A54" s="16"/>
      <c r="B54" s="4" t="s">
        <v>173</v>
      </c>
      <c r="C54" s="3"/>
      <c r="D54" s="4"/>
      <c r="E54" s="41">
        <f t="shared" ca="1" si="0"/>
        <v>0</v>
      </c>
      <c r="F54" s="39">
        <f t="shared" ca="1" si="1"/>
        <v>0</v>
      </c>
      <c r="G54" s="39">
        <v>0</v>
      </c>
      <c r="H54" s="39">
        <f t="shared" ca="1" si="4"/>
        <v>0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5"/>
        <v>0</v>
      </c>
    </row>
    <row r="55" spans="1:13" x14ac:dyDescent="0.3">
      <c r="A55" s="16"/>
      <c r="B55" s="4" t="s">
        <v>174</v>
      </c>
      <c r="C55" s="3"/>
      <c r="D55" s="4"/>
      <c r="E55" s="41">
        <f t="shared" ref="E55:E63" ca="1" si="6">VLOOKUP($B55,FinalDeal_Vlookup,2,0)</f>
        <v>0</v>
      </c>
      <c r="F55" s="39">
        <f t="shared" ca="1" si="1"/>
        <v>0</v>
      </c>
      <c r="G55" s="39">
        <v>0</v>
      </c>
      <c r="H55" s="39">
        <f t="shared" ca="1" si="4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5"/>
        <v>0</v>
      </c>
    </row>
    <row r="56" spans="1:13" x14ac:dyDescent="0.3">
      <c r="A56" s="16"/>
      <c r="B56" s="4" t="s">
        <v>175</v>
      </c>
      <c r="C56" s="3"/>
      <c r="D56" s="4"/>
      <c r="E56" s="41">
        <f t="shared" ca="1" si="6"/>
        <v>0</v>
      </c>
      <c r="F56" s="39">
        <f t="shared" ca="1" si="1"/>
        <v>0</v>
      </c>
      <c r="G56" s="39">
        <v>0</v>
      </c>
      <c r="H56" s="39">
        <f t="shared" ca="1" si="4"/>
        <v>0</v>
      </c>
      <c r="I56" s="39">
        <v>0</v>
      </c>
      <c r="J56" s="39">
        <v>0</v>
      </c>
      <c r="K56" s="39">
        <v>0</v>
      </c>
      <c r="L56" s="39">
        <v>0</v>
      </c>
      <c r="M56" s="42">
        <f t="shared" ca="1" si="5"/>
        <v>0</v>
      </c>
    </row>
    <row r="57" spans="1:13" x14ac:dyDescent="0.3">
      <c r="A57" s="16"/>
      <c r="B57" s="4" t="s">
        <v>149</v>
      </c>
      <c r="C57" s="3"/>
      <c r="D57" s="4"/>
      <c r="E57" s="41">
        <f t="shared" ca="1" si="6"/>
        <v>0</v>
      </c>
      <c r="F57" s="39">
        <f t="shared" ca="1" si="1"/>
        <v>0</v>
      </c>
      <c r="G57" s="39">
        <v>0</v>
      </c>
      <c r="H57" s="39">
        <f t="shared" ca="1" si="4"/>
        <v>0</v>
      </c>
      <c r="I57" s="39">
        <v>0</v>
      </c>
      <c r="J57" s="39">
        <v>0</v>
      </c>
      <c r="K57" s="39">
        <v>0</v>
      </c>
      <c r="L57" s="39">
        <v>0</v>
      </c>
      <c r="M57" s="42">
        <f t="shared" ca="1" si="5"/>
        <v>0</v>
      </c>
    </row>
    <row r="58" spans="1:13" x14ac:dyDescent="0.3">
      <c r="A58" s="16"/>
      <c r="B58" s="4" t="s">
        <v>42</v>
      </c>
      <c r="C58" s="3"/>
      <c r="D58" s="4"/>
      <c r="E58" s="41">
        <f t="shared" ca="1" si="6"/>
        <v>87</v>
      </c>
      <c r="F58" s="39">
        <f t="shared" ca="1" si="1"/>
        <v>0</v>
      </c>
      <c r="G58" s="39">
        <v>0</v>
      </c>
      <c r="H58" s="39">
        <f t="shared" ca="1" si="4"/>
        <v>0</v>
      </c>
      <c r="I58" s="39">
        <v>0</v>
      </c>
      <c r="J58" s="39">
        <v>0</v>
      </c>
      <c r="K58" s="39">
        <v>0</v>
      </c>
      <c r="L58" s="39">
        <v>0</v>
      </c>
      <c r="M58" s="42">
        <f t="shared" ca="1" si="5"/>
        <v>87</v>
      </c>
    </row>
    <row r="59" spans="1:13" x14ac:dyDescent="0.3">
      <c r="A59" s="16"/>
      <c r="B59" s="4" t="s">
        <v>150</v>
      </c>
      <c r="C59" s="3"/>
      <c r="D59" s="4"/>
      <c r="E59" s="41">
        <f t="shared" ca="1" si="6"/>
        <v>0</v>
      </c>
      <c r="F59" s="39">
        <f t="shared" ca="1" si="1"/>
        <v>0</v>
      </c>
      <c r="G59" s="39">
        <v>0</v>
      </c>
      <c r="H59" s="39">
        <f t="shared" ca="1" si="4"/>
        <v>0</v>
      </c>
      <c r="I59" s="39">
        <v>0</v>
      </c>
      <c r="J59" s="39">
        <v>0</v>
      </c>
      <c r="K59" s="39">
        <v>0</v>
      </c>
      <c r="L59" s="39">
        <v>0</v>
      </c>
      <c r="M59" s="42">
        <f t="shared" ca="1" si="5"/>
        <v>0</v>
      </c>
    </row>
    <row r="60" spans="1:13" x14ac:dyDescent="0.3">
      <c r="A60" s="16"/>
      <c r="B60" s="4" t="s">
        <v>176</v>
      </c>
      <c r="C60" s="3"/>
      <c r="D60" s="4"/>
      <c r="E60" s="41">
        <f t="shared" ca="1" si="6"/>
        <v>41</v>
      </c>
      <c r="F60" s="39">
        <f t="shared" ca="1" si="1"/>
        <v>0</v>
      </c>
      <c r="G60" s="39">
        <v>0</v>
      </c>
      <c r="H60" s="39">
        <f t="shared" ca="1" si="4"/>
        <v>0</v>
      </c>
      <c r="I60" s="39">
        <v>0</v>
      </c>
      <c r="J60" s="39">
        <v>0</v>
      </c>
      <c r="K60" s="39">
        <v>0</v>
      </c>
      <c r="L60" s="39">
        <v>0</v>
      </c>
      <c r="M60" s="42">
        <f t="shared" ca="1" si="5"/>
        <v>41</v>
      </c>
    </row>
    <row r="61" spans="1:13" x14ac:dyDescent="0.3">
      <c r="A61" s="16"/>
      <c r="B61" s="4" t="s">
        <v>177</v>
      </c>
      <c r="C61" s="3"/>
      <c r="D61" s="4"/>
      <c r="E61" s="41">
        <f t="shared" ca="1" si="6"/>
        <v>22</v>
      </c>
      <c r="F61" s="39">
        <f t="shared" ca="1" si="1"/>
        <v>0</v>
      </c>
      <c r="G61" s="39">
        <v>0</v>
      </c>
      <c r="H61" s="39">
        <f t="shared" ca="1" si="4"/>
        <v>0</v>
      </c>
      <c r="I61" s="39">
        <v>0</v>
      </c>
      <c r="J61" s="39">
        <v>0</v>
      </c>
      <c r="K61" s="39">
        <v>0</v>
      </c>
      <c r="L61" s="39">
        <v>0</v>
      </c>
      <c r="M61" s="42">
        <f t="shared" ca="1" si="5"/>
        <v>22</v>
      </c>
    </row>
    <row r="62" spans="1:13" x14ac:dyDescent="0.3">
      <c r="A62" s="16"/>
      <c r="B62" s="4" t="s">
        <v>178</v>
      </c>
      <c r="C62" s="3"/>
      <c r="D62" s="4"/>
      <c r="E62" s="41">
        <f t="shared" ca="1" si="6"/>
        <v>13</v>
      </c>
      <c r="F62" s="39">
        <f t="shared" ca="1" si="1"/>
        <v>0</v>
      </c>
      <c r="G62" s="39">
        <v>0</v>
      </c>
      <c r="H62" s="39">
        <f t="shared" ca="1" si="4"/>
        <v>0</v>
      </c>
      <c r="I62" s="39">
        <v>0</v>
      </c>
      <c r="J62" s="39">
        <v>0</v>
      </c>
      <c r="K62" s="39">
        <v>0</v>
      </c>
      <c r="L62" s="39">
        <v>0</v>
      </c>
      <c r="M62" s="42">
        <f t="shared" ca="1" si="5"/>
        <v>13</v>
      </c>
    </row>
    <row r="63" spans="1:13" ht="15" thickBot="1" x14ac:dyDescent="0.35">
      <c r="A63" s="16"/>
      <c r="B63" s="4" t="s">
        <v>179</v>
      </c>
      <c r="C63" s="3"/>
      <c r="D63" s="4"/>
      <c r="E63" s="41">
        <f t="shared" ca="1" si="6"/>
        <v>12</v>
      </c>
      <c r="F63" s="39">
        <f t="shared" ca="1" si="1"/>
        <v>0</v>
      </c>
      <c r="G63" s="39">
        <v>0</v>
      </c>
      <c r="H63" s="39">
        <f t="shared" ca="1" si="4"/>
        <v>9</v>
      </c>
      <c r="I63" s="39">
        <v>0</v>
      </c>
      <c r="J63" s="39">
        <v>0</v>
      </c>
      <c r="K63" s="39">
        <v>0</v>
      </c>
      <c r="L63" s="39">
        <v>0</v>
      </c>
      <c r="M63" s="42">
        <f t="shared" ca="1" si="5"/>
        <v>3</v>
      </c>
    </row>
    <row r="64" spans="1:13" ht="15" thickBot="1" x14ac:dyDescent="0.35">
      <c r="A64" s="16"/>
      <c r="B64" s="19"/>
      <c r="C64" s="18"/>
      <c r="D64" s="19" t="s">
        <v>18</v>
      </c>
      <c r="E64" s="24">
        <f t="shared" ref="E64:M64" ca="1" si="7">SUM(E3:E63)</f>
        <v>4157</v>
      </c>
      <c r="F64" s="24">
        <f t="shared" ca="1" si="7"/>
        <v>40</v>
      </c>
      <c r="G64" s="24">
        <f t="shared" si="7"/>
        <v>0</v>
      </c>
      <c r="H64" s="24">
        <f t="shared" ca="1" si="7"/>
        <v>929</v>
      </c>
      <c r="I64" s="24">
        <f t="shared" si="7"/>
        <v>0</v>
      </c>
      <c r="J64" s="24">
        <f t="shared" si="7"/>
        <v>0</v>
      </c>
      <c r="K64" s="24">
        <f t="shared" si="7"/>
        <v>0</v>
      </c>
      <c r="L64" s="24">
        <f t="shared" si="7"/>
        <v>0</v>
      </c>
      <c r="M64" s="25">
        <f t="shared" ca="1" si="7"/>
        <v>3268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50"/>
  <sheetViews>
    <sheetView workbookViewId="0">
      <selection activeCell="D13" sqref="D1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14.4" customHeight="1" x14ac:dyDescent="0.3">
      <c r="A3" s="77" t="s">
        <v>180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" customHeight="1" x14ac:dyDescent="0.3">
      <c r="A4" s="77" t="s">
        <v>187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3" ht="14.4" customHeight="1" x14ac:dyDescent="0.3">
      <c r="A5" s="77" t="s">
        <v>47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ht="14.4" customHeight="1" x14ac:dyDescent="0.3">
      <c r="A6" s="76" t="s">
        <v>181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13" ht="14.4" customHeight="1" x14ac:dyDescent="0.3">
      <c r="A7" s="76" t="s">
        <v>182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3" ht="19.8" x14ac:dyDescent="0.3">
      <c r="A8" s="51" t="s">
        <v>12</v>
      </c>
      <c r="B8" s="51" t="s">
        <v>183</v>
      </c>
      <c r="C8" s="51" t="s">
        <v>48</v>
      </c>
      <c r="D8" s="51" t="s">
        <v>184</v>
      </c>
      <c r="E8" s="51" t="s">
        <v>3</v>
      </c>
      <c r="F8" s="51" t="s">
        <v>4</v>
      </c>
      <c r="G8" s="51" t="s">
        <v>5</v>
      </c>
      <c r="H8" s="51" t="s">
        <v>6</v>
      </c>
      <c r="I8" s="51" t="s">
        <v>7</v>
      </c>
      <c r="J8" s="51" t="s">
        <v>8</v>
      </c>
      <c r="K8" s="51" t="s">
        <v>9</v>
      </c>
      <c r="L8" s="51" t="s">
        <v>10</v>
      </c>
      <c r="M8" s="51" t="s">
        <v>11</v>
      </c>
    </row>
    <row r="9" spans="1:13" ht="19.8" x14ac:dyDescent="0.3">
      <c r="A9" s="52" t="s">
        <v>185</v>
      </c>
      <c r="B9" s="53">
        <v>3482211</v>
      </c>
      <c r="C9" s="52" t="s">
        <v>151</v>
      </c>
      <c r="D9" s="53">
        <v>86212544</v>
      </c>
      <c r="E9" s="53">
        <v>485</v>
      </c>
      <c r="F9" s="53">
        <v>0</v>
      </c>
      <c r="G9" s="53">
        <v>0</v>
      </c>
      <c r="H9" s="53">
        <v>58</v>
      </c>
      <c r="I9" s="53">
        <v>0</v>
      </c>
      <c r="J9" s="53">
        <v>0</v>
      </c>
      <c r="K9" s="53">
        <v>0</v>
      </c>
      <c r="L9" s="53">
        <v>0</v>
      </c>
      <c r="M9" s="53">
        <v>427</v>
      </c>
    </row>
    <row r="10" spans="1:13" ht="19.8" x14ac:dyDescent="0.3">
      <c r="A10" s="52" t="s">
        <v>185</v>
      </c>
      <c r="B10" s="53">
        <v>3482211</v>
      </c>
      <c r="C10" s="52" t="s">
        <v>153</v>
      </c>
      <c r="D10" s="53">
        <v>86228564</v>
      </c>
      <c r="E10" s="53">
        <v>640</v>
      </c>
      <c r="F10" s="53">
        <v>0</v>
      </c>
      <c r="G10" s="53">
        <v>0</v>
      </c>
      <c r="H10" s="53">
        <v>57</v>
      </c>
      <c r="I10" s="53">
        <v>0</v>
      </c>
      <c r="J10" s="53">
        <v>0</v>
      </c>
      <c r="K10" s="53">
        <v>0</v>
      </c>
      <c r="L10" s="53">
        <v>0</v>
      </c>
      <c r="M10" s="53">
        <v>583</v>
      </c>
    </row>
    <row r="11" spans="1:13" ht="19.8" x14ac:dyDescent="0.3">
      <c r="A11" s="52" t="s">
        <v>185</v>
      </c>
      <c r="B11" s="53">
        <v>3482211</v>
      </c>
      <c r="C11" s="52" t="s">
        <v>152</v>
      </c>
      <c r="D11" s="53">
        <v>86232308</v>
      </c>
      <c r="E11" s="53">
        <v>74</v>
      </c>
      <c r="F11" s="53">
        <v>0</v>
      </c>
      <c r="G11" s="53">
        <v>0</v>
      </c>
      <c r="H11" s="53">
        <v>4</v>
      </c>
      <c r="I11" s="53">
        <v>0</v>
      </c>
      <c r="J11" s="53">
        <v>0</v>
      </c>
      <c r="K11" s="53">
        <v>0</v>
      </c>
      <c r="L11" s="53">
        <v>0</v>
      </c>
      <c r="M11" s="53">
        <v>70</v>
      </c>
    </row>
    <row r="12" spans="1:13" ht="19.8" x14ac:dyDescent="0.3">
      <c r="A12" s="52" t="s">
        <v>185</v>
      </c>
      <c r="B12" s="53">
        <v>3482211</v>
      </c>
      <c r="C12" s="52" t="s">
        <v>37</v>
      </c>
      <c r="D12" s="53">
        <v>6077322</v>
      </c>
      <c r="E12" s="53">
        <v>129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129</v>
      </c>
    </row>
    <row r="13" spans="1:13" ht="19.8" x14ac:dyDescent="0.3">
      <c r="A13" s="52" t="s">
        <v>185</v>
      </c>
      <c r="B13" s="53">
        <v>3482211</v>
      </c>
      <c r="C13" s="52" t="s">
        <v>38</v>
      </c>
      <c r="D13" s="53">
        <v>5999978</v>
      </c>
      <c r="E13" s="53">
        <v>95</v>
      </c>
      <c r="F13" s="53">
        <v>0</v>
      </c>
      <c r="G13" s="53">
        <v>0</v>
      </c>
      <c r="H13" s="53">
        <v>1</v>
      </c>
      <c r="I13" s="53">
        <v>0</v>
      </c>
      <c r="J13" s="53">
        <v>0</v>
      </c>
      <c r="K13" s="53">
        <v>0</v>
      </c>
      <c r="L13" s="53">
        <v>0</v>
      </c>
      <c r="M13" s="53">
        <v>94</v>
      </c>
    </row>
    <row r="14" spans="1:13" ht="19.8" x14ac:dyDescent="0.3">
      <c r="A14" s="52" t="s">
        <v>185</v>
      </c>
      <c r="B14" s="53">
        <v>3482211</v>
      </c>
      <c r="C14" s="52" t="s">
        <v>46</v>
      </c>
      <c r="D14" s="53">
        <v>3822560</v>
      </c>
      <c r="E14" s="53">
        <v>41</v>
      </c>
      <c r="F14" s="53">
        <v>0</v>
      </c>
      <c r="G14" s="53">
        <v>0</v>
      </c>
      <c r="H14" s="53">
        <v>40</v>
      </c>
      <c r="I14" s="53">
        <v>0</v>
      </c>
      <c r="J14" s="53">
        <v>0</v>
      </c>
      <c r="K14" s="53">
        <v>0</v>
      </c>
      <c r="L14" s="53">
        <v>0</v>
      </c>
      <c r="M14" s="53">
        <v>1</v>
      </c>
    </row>
    <row r="15" spans="1:13" ht="19.8" x14ac:dyDescent="0.3">
      <c r="A15" s="52" t="s">
        <v>185</v>
      </c>
      <c r="B15" s="53">
        <v>3482211</v>
      </c>
      <c r="C15" s="52" t="s">
        <v>58</v>
      </c>
      <c r="D15" s="53">
        <v>79722869</v>
      </c>
      <c r="E15" s="53">
        <v>40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40</v>
      </c>
    </row>
    <row r="16" spans="1:13" ht="19.8" x14ac:dyDescent="0.3">
      <c r="A16" s="52" t="s">
        <v>185</v>
      </c>
      <c r="B16" s="53">
        <v>3482211</v>
      </c>
      <c r="C16" s="52" t="s">
        <v>59</v>
      </c>
      <c r="D16" s="53">
        <v>5697343</v>
      </c>
      <c r="E16" s="53">
        <v>17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17</v>
      </c>
    </row>
    <row r="17" spans="1:13" ht="19.8" x14ac:dyDescent="0.3">
      <c r="A17" s="52" t="s">
        <v>185</v>
      </c>
      <c r="B17" s="53">
        <v>3482211</v>
      </c>
      <c r="C17" s="52" t="s">
        <v>61</v>
      </c>
      <c r="D17" s="53">
        <v>5699494</v>
      </c>
      <c r="E17" s="53">
        <v>166</v>
      </c>
      <c r="F17" s="53">
        <v>0</v>
      </c>
      <c r="G17" s="53">
        <v>0</v>
      </c>
      <c r="H17" s="53">
        <v>114</v>
      </c>
      <c r="I17" s="53">
        <v>0</v>
      </c>
      <c r="J17" s="53">
        <v>0</v>
      </c>
      <c r="K17" s="53">
        <v>0</v>
      </c>
      <c r="L17" s="53">
        <v>0</v>
      </c>
      <c r="M17" s="53">
        <v>52</v>
      </c>
    </row>
    <row r="18" spans="1:13" ht="19.8" x14ac:dyDescent="0.3">
      <c r="A18" s="52" t="s">
        <v>185</v>
      </c>
      <c r="B18" s="53">
        <v>3482211</v>
      </c>
      <c r="C18" s="52" t="s">
        <v>62</v>
      </c>
      <c r="D18" s="53">
        <v>5704439</v>
      </c>
      <c r="E18" s="53">
        <v>95</v>
      </c>
      <c r="F18" s="53">
        <v>0</v>
      </c>
      <c r="G18" s="53">
        <v>0</v>
      </c>
      <c r="H18" s="53">
        <v>43</v>
      </c>
      <c r="I18" s="53">
        <v>0</v>
      </c>
      <c r="J18" s="53">
        <v>0</v>
      </c>
      <c r="K18" s="53">
        <v>0</v>
      </c>
      <c r="L18" s="53">
        <v>0</v>
      </c>
      <c r="M18" s="53">
        <v>52</v>
      </c>
    </row>
    <row r="19" spans="1:13" ht="19.8" x14ac:dyDescent="0.3">
      <c r="A19" s="52" t="s">
        <v>185</v>
      </c>
      <c r="B19" s="53">
        <v>3482211</v>
      </c>
      <c r="C19" s="52" t="s">
        <v>60</v>
      </c>
      <c r="D19" s="53">
        <v>5703475</v>
      </c>
      <c r="E19" s="53">
        <v>95</v>
      </c>
      <c r="F19" s="53">
        <v>0</v>
      </c>
      <c r="G19" s="53">
        <v>0</v>
      </c>
      <c r="H19" s="53">
        <v>12</v>
      </c>
      <c r="I19" s="53">
        <v>0</v>
      </c>
      <c r="J19" s="53">
        <v>0</v>
      </c>
      <c r="K19" s="53">
        <v>0</v>
      </c>
      <c r="L19" s="53">
        <v>0</v>
      </c>
      <c r="M19" s="53">
        <v>83</v>
      </c>
    </row>
    <row r="20" spans="1:13" ht="19.8" x14ac:dyDescent="0.3">
      <c r="A20" s="52" t="s">
        <v>185</v>
      </c>
      <c r="B20" s="53">
        <v>3482211</v>
      </c>
      <c r="C20" s="52" t="s">
        <v>165</v>
      </c>
      <c r="D20" s="53">
        <v>85402838</v>
      </c>
      <c r="E20" s="53">
        <v>154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154</v>
      </c>
    </row>
    <row r="21" spans="1:13" ht="19.8" x14ac:dyDescent="0.3">
      <c r="A21" s="52" t="s">
        <v>185</v>
      </c>
      <c r="B21" s="53">
        <v>3482211</v>
      </c>
      <c r="C21" s="52" t="s">
        <v>163</v>
      </c>
      <c r="D21" s="53">
        <v>84082430</v>
      </c>
      <c r="E21" s="53">
        <v>37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37</v>
      </c>
    </row>
    <row r="22" spans="1:13" ht="19.8" x14ac:dyDescent="0.3">
      <c r="A22" s="52" t="s">
        <v>185</v>
      </c>
      <c r="B22" s="53">
        <v>3482211</v>
      </c>
      <c r="C22" s="52" t="s">
        <v>164</v>
      </c>
      <c r="D22" s="53">
        <v>84065757</v>
      </c>
      <c r="E22" s="53">
        <v>80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80</v>
      </c>
    </row>
    <row r="23" spans="1:13" ht="19.8" x14ac:dyDescent="0.3">
      <c r="A23" s="52" t="s">
        <v>185</v>
      </c>
      <c r="B23" s="53">
        <v>3482211</v>
      </c>
      <c r="C23" s="52" t="s">
        <v>25</v>
      </c>
      <c r="D23" s="53">
        <v>79266197</v>
      </c>
      <c r="E23" s="53">
        <v>20</v>
      </c>
      <c r="F23" s="53">
        <v>40</v>
      </c>
      <c r="G23" s="53">
        <v>0</v>
      </c>
      <c r="H23" s="53">
        <v>35</v>
      </c>
      <c r="I23" s="53">
        <v>0</v>
      </c>
      <c r="J23" s="53">
        <v>0</v>
      </c>
      <c r="K23" s="53">
        <v>0</v>
      </c>
      <c r="L23" s="53">
        <v>0</v>
      </c>
      <c r="M23" s="53">
        <v>25</v>
      </c>
    </row>
    <row r="24" spans="1:13" ht="19.8" x14ac:dyDescent="0.3">
      <c r="A24" s="52" t="s">
        <v>185</v>
      </c>
      <c r="B24" s="53">
        <v>3482211</v>
      </c>
      <c r="C24" s="52" t="s">
        <v>26</v>
      </c>
      <c r="D24" s="53">
        <v>79224699</v>
      </c>
      <c r="E24" s="53">
        <v>38</v>
      </c>
      <c r="F24" s="53">
        <v>0</v>
      </c>
      <c r="G24" s="53">
        <v>0</v>
      </c>
      <c r="H24" s="53">
        <v>16</v>
      </c>
      <c r="I24" s="53">
        <v>0</v>
      </c>
      <c r="J24" s="53">
        <v>0</v>
      </c>
      <c r="K24" s="53">
        <v>0</v>
      </c>
      <c r="L24" s="53">
        <v>0</v>
      </c>
      <c r="M24" s="53">
        <v>22</v>
      </c>
    </row>
    <row r="25" spans="1:13" ht="19.8" x14ac:dyDescent="0.3">
      <c r="A25" s="52" t="s">
        <v>185</v>
      </c>
      <c r="B25" s="53">
        <v>3482211</v>
      </c>
      <c r="C25" s="52" t="s">
        <v>63</v>
      </c>
      <c r="D25" s="53">
        <v>80183291</v>
      </c>
      <c r="E25" s="53">
        <v>8</v>
      </c>
      <c r="F25" s="53">
        <v>0</v>
      </c>
      <c r="G25" s="53">
        <v>0</v>
      </c>
      <c r="H25" s="53">
        <v>7</v>
      </c>
      <c r="I25" s="53">
        <v>0</v>
      </c>
      <c r="J25" s="53">
        <v>0</v>
      </c>
      <c r="K25" s="53">
        <v>0</v>
      </c>
      <c r="L25" s="53">
        <v>0</v>
      </c>
      <c r="M25" s="53">
        <v>1</v>
      </c>
    </row>
    <row r="26" spans="1:13" ht="19.8" x14ac:dyDescent="0.3">
      <c r="A26" s="52" t="s">
        <v>185</v>
      </c>
      <c r="B26" s="53">
        <v>3482211</v>
      </c>
      <c r="C26" s="52" t="s">
        <v>39</v>
      </c>
      <c r="D26" s="53">
        <v>79652933</v>
      </c>
      <c r="E26" s="53">
        <v>35</v>
      </c>
      <c r="F26" s="53">
        <v>0</v>
      </c>
      <c r="G26" s="53">
        <v>0</v>
      </c>
      <c r="H26" s="53">
        <v>35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</row>
    <row r="27" spans="1:13" ht="19.8" x14ac:dyDescent="0.3">
      <c r="A27" s="52" t="s">
        <v>185</v>
      </c>
      <c r="B27" s="53">
        <v>3482211</v>
      </c>
      <c r="C27" s="52" t="s">
        <v>166</v>
      </c>
      <c r="D27" s="53">
        <v>79682271</v>
      </c>
      <c r="E27" s="53">
        <v>7</v>
      </c>
      <c r="F27" s="53">
        <v>0</v>
      </c>
      <c r="G27" s="53">
        <v>0</v>
      </c>
      <c r="H27" s="53">
        <v>4</v>
      </c>
      <c r="I27" s="53">
        <v>0</v>
      </c>
      <c r="J27" s="53">
        <v>0</v>
      </c>
      <c r="K27" s="53">
        <v>0</v>
      </c>
      <c r="L27" s="53">
        <v>0</v>
      </c>
      <c r="M27" s="53">
        <v>3</v>
      </c>
    </row>
    <row r="28" spans="1:13" ht="19.8" x14ac:dyDescent="0.3">
      <c r="A28" s="52" t="s">
        <v>185</v>
      </c>
      <c r="B28" s="53">
        <v>3482211</v>
      </c>
      <c r="C28" s="52" t="s">
        <v>40</v>
      </c>
      <c r="D28" s="53">
        <v>80034733</v>
      </c>
      <c r="E28" s="53">
        <v>170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170</v>
      </c>
    </row>
    <row r="29" spans="1:13" ht="19.8" x14ac:dyDescent="0.3">
      <c r="A29" s="52" t="s">
        <v>185</v>
      </c>
      <c r="B29" s="53">
        <v>3482211</v>
      </c>
      <c r="C29" s="52" t="s">
        <v>27</v>
      </c>
      <c r="D29" s="53">
        <v>79664141</v>
      </c>
      <c r="E29" s="53">
        <v>231</v>
      </c>
      <c r="F29" s="53">
        <v>0</v>
      </c>
      <c r="G29" s="53">
        <v>0</v>
      </c>
      <c r="H29" s="53">
        <v>100</v>
      </c>
      <c r="I29" s="53">
        <v>0</v>
      </c>
      <c r="J29" s="53">
        <v>0</v>
      </c>
      <c r="K29" s="53">
        <v>0</v>
      </c>
      <c r="L29" s="53">
        <v>0</v>
      </c>
      <c r="M29" s="53">
        <v>131</v>
      </c>
    </row>
    <row r="30" spans="1:13" ht="19.8" x14ac:dyDescent="0.3">
      <c r="A30" s="52" t="s">
        <v>185</v>
      </c>
      <c r="B30" s="53">
        <v>3482211</v>
      </c>
      <c r="C30" s="52" t="s">
        <v>168</v>
      </c>
      <c r="D30" s="53">
        <v>80503385</v>
      </c>
      <c r="E30" s="53">
        <v>49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49</v>
      </c>
    </row>
    <row r="31" spans="1:13" ht="19.8" x14ac:dyDescent="0.3">
      <c r="A31" s="52" t="s">
        <v>185</v>
      </c>
      <c r="B31" s="53">
        <v>3482211</v>
      </c>
      <c r="C31" s="52" t="s">
        <v>41</v>
      </c>
      <c r="D31" s="53">
        <v>79237790</v>
      </c>
      <c r="E31" s="53">
        <v>32</v>
      </c>
      <c r="F31" s="53">
        <v>0</v>
      </c>
      <c r="G31" s="53">
        <v>0</v>
      </c>
      <c r="H31" s="53">
        <v>1</v>
      </c>
      <c r="I31" s="53">
        <v>0</v>
      </c>
      <c r="J31" s="53">
        <v>0</v>
      </c>
      <c r="K31" s="53">
        <v>0</v>
      </c>
      <c r="L31" s="53">
        <v>0</v>
      </c>
      <c r="M31" s="53">
        <v>31</v>
      </c>
    </row>
    <row r="32" spans="1:13" ht="19.8" x14ac:dyDescent="0.3">
      <c r="A32" s="52" t="s">
        <v>185</v>
      </c>
      <c r="B32" s="53">
        <v>3482211</v>
      </c>
      <c r="C32" s="52" t="s">
        <v>28</v>
      </c>
      <c r="D32" s="53">
        <v>3825098</v>
      </c>
      <c r="E32" s="53">
        <v>304</v>
      </c>
      <c r="F32" s="53">
        <v>0</v>
      </c>
      <c r="G32" s="53">
        <v>0</v>
      </c>
      <c r="H32" s="53">
        <v>213</v>
      </c>
      <c r="I32" s="53">
        <v>0</v>
      </c>
      <c r="J32" s="53">
        <v>0</v>
      </c>
      <c r="K32" s="53">
        <v>0</v>
      </c>
      <c r="L32" s="53">
        <v>0</v>
      </c>
      <c r="M32" s="53">
        <v>91</v>
      </c>
    </row>
    <row r="33" spans="1:13" ht="19.8" x14ac:dyDescent="0.3">
      <c r="A33" s="52" t="s">
        <v>185</v>
      </c>
      <c r="B33" s="53">
        <v>3482211</v>
      </c>
      <c r="C33" s="52" t="s">
        <v>65</v>
      </c>
      <c r="D33" s="53">
        <v>79928386</v>
      </c>
      <c r="E33" s="53">
        <v>52</v>
      </c>
      <c r="F33" s="53">
        <v>0</v>
      </c>
      <c r="G33" s="53">
        <v>0</v>
      </c>
      <c r="H33" s="53">
        <v>10</v>
      </c>
      <c r="I33" s="53">
        <v>0</v>
      </c>
      <c r="J33" s="53">
        <v>0</v>
      </c>
      <c r="K33" s="53">
        <v>0</v>
      </c>
      <c r="L33" s="53">
        <v>0</v>
      </c>
      <c r="M33" s="53">
        <v>42</v>
      </c>
    </row>
    <row r="34" spans="1:13" ht="19.8" x14ac:dyDescent="0.3">
      <c r="A34" s="52" t="s">
        <v>185</v>
      </c>
      <c r="B34" s="53">
        <v>3482211</v>
      </c>
      <c r="C34" s="52" t="s">
        <v>42</v>
      </c>
      <c r="D34" s="53">
        <v>79724349</v>
      </c>
      <c r="E34" s="53">
        <v>87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87</v>
      </c>
    </row>
    <row r="35" spans="1:13" ht="19.8" x14ac:dyDescent="0.3">
      <c r="A35" s="52" t="s">
        <v>185</v>
      </c>
      <c r="B35" s="53">
        <v>3482211</v>
      </c>
      <c r="C35" s="52" t="s">
        <v>29</v>
      </c>
      <c r="D35" s="53">
        <v>5976951</v>
      </c>
      <c r="E35" s="53">
        <v>88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88</v>
      </c>
    </row>
    <row r="36" spans="1:13" ht="19.8" x14ac:dyDescent="0.3">
      <c r="A36" s="52" t="s">
        <v>185</v>
      </c>
      <c r="B36" s="53">
        <v>3482211</v>
      </c>
      <c r="C36" s="52" t="s">
        <v>43</v>
      </c>
      <c r="D36" s="53">
        <v>5987678</v>
      </c>
      <c r="E36" s="53">
        <v>54</v>
      </c>
      <c r="F36" s="53">
        <v>0</v>
      </c>
      <c r="G36" s="53">
        <v>0</v>
      </c>
      <c r="H36" s="53">
        <v>1</v>
      </c>
      <c r="I36" s="53">
        <v>0</v>
      </c>
      <c r="J36" s="53">
        <v>0</v>
      </c>
      <c r="K36" s="53">
        <v>0</v>
      </c>
      <c r="L36" s="53">
        <v>0</v>
      </c>
      <c r="M36" s="53">
        <v>53</v>
      </c>
    </row>
    <row r="37" spans="1:13" ht="19.8" x14ac:dyDescent="0.3">
      <c r="A37" s="52" t="s">
        <v>185</v>
      </c>
      <c r="B37" s="53">
        <v>3482211</v>
      </c>
      <c r="C37" s="52" t="s">
        <v>177</v>
      </c>
      <c r="D37" s="53">
        <v>84133965</v>
      </c>
      <c r="E37" s="53">
        <v>22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22</v>
      </c>
    </row>
    <row r="38" spans="1:13" ht="19.8" x14ac:dyDescent="0.3">
      <c r="A38" s="52" t="s">
        <v>185</v>
      </c>
      <c r="B38" s="53">
        <v>3482211</v>
      </c>
      <c r="C38" s="52" t="s">
        <v>178</v>
      </c>
      <c r="D38" s="53">
        <v>79667140</v>
      </c>
      <c r="E38" s="53">
        <v>13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3">
        <v>0</v>
      </c>
      <c r="M38" s="53">
        <v>13</v>
      </c>
    </row>
    <row r="39" spans="1:13" ht="19.8" x14ac:dyDescent="0.3">
      <c r="A39" s="52" t="s">
        <v>185</v>
      </c>
      <c r="B39" s="53">
        <v>3482211</v>
      </c>
      <c r="C39" s="52" t="s">
        <v>30</v>
      </c>
      <c r="D39" s="53">
        <v>80018703</v>
      </c>
      <c r="E39" s="53">
        <v>79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79</v>
      </c>
    </row>
    <row r="40" spans="1:13" ht="19.8" x14ac:dyDescent="0.3">
      <c r="A40" s="52" t="s">
        <v>185</v>
      </c>
      <c r="B40" s="53">
        <v>3482211</v>
      </c>
      <c r="C40" s="52" t="s">
        <v>31</v>
      </c>
      <c r="D40" s="53">
        <v>84093394</v>
      </c>
      <c r="E40" s="53">
        <v>25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25</v>
      </c>
    </row>
    <row r="41" spans="1:13" ht="19.8" x14ac:dyDescent="0.3">
      <c r="A41" s="52" t="s">
        <v>185</v>
      </c>
      <c r="B41" s="53">
        <v>3482211</v>
      </c>
      <c r="C41" s="52" t="s">
        <v>32</v>
      </c>
      <c r="D41" s="53">
        <v>79637365</v>
      </c>
      <c r="E41" s="53">
        <v>9</v>
      </c>
      <c r="F41" s="53">
        <v>0</v>
      </c>
      <c r="G41" s="53">
        <v>0</v>
      </c>
      <c r="H41" s="53">
        <v>5</v>
      </c>
      <c r="I41" s="53">
        <v>0</v>
      </c>
      <c r="J41" s="53">
        <v>0</v>
      </c>
      <c r="K41" s="53">
        <v>0</v>
      </c>
      <c r="L41" s="53">
        <v>0</v>
      </c>
      <c r="M41" s="53">
        <v>4</v>
      </c>
    </row>
    <row r="42" spans="1:13" ht="19.8" x14ac:dyDescent="0.3">
      <c r="A42" s="52" t="s">
        <v>185</v>
      </c>
      <c r="B42" s="53">
        <v>3482211</v>
      </c>
      <c r="C42" s="52" t="s">
        <v>33</v>
      </c>
      <c r="D42" s="53">
        <v>79987870</v>
      </c>
      <c r="E42" s="53">
        <v>29</v>
      </c>
      <c r="F42" s="53">
        <v>0</v>
      </c>
      <c r="G42" s="53">
        <v>0</v>
      </c>
      <c r="H42" s="53">
        <v>14</v>
      </c>
      <c r="I42" s="53">
        <v>0</v>
      </c>
      <c r="J42" s="53">
        <v>0</v>
      </c>
      <c r="K42" s="53">
        <v>0</v>
      </c>
      <c r="L42" s="53">
        <v>0</v>
      </c>
      <c r="M42" s="53">
        <v>15</v>
      </c>
    </row>
    <row r="43" spans="1:13" ht="19.8" x14ac:dyDescent="0.3">
      <c r="A43" s="52" t="s">
        <v>185</v>
      </c>
      <c r="B43" s="53">
        <v>3482211</v>
      </c>
      <c r="C43" s="52" t="s">
        <v>34</v>
      </c>
      <c r="D43" s="53">
        <v>79706723</v>
      </c>
      <c r="E43" s="53">
        <v>119</v>
      </c>
      <c r="F43" s="53">
        <v>0</v>
      </c>
      <c r="G43" s="53">
        <v>0</v>
      </c>
      <c r="H43" s="53">
        <v>44</v>
      </c>
      <c r="I43" s="53">
        <v>0</v>
      </c>
      <c r="J43" s="53">
        <v>0</v>
      </c>
      <c r="K43" s="53">
        <v>0</v>
      </c>
      <c r="L43" s="53">
        <v>0</v>
      </c>
      <c r="M43" s="53">
        <v>75</v>
      </c>
    </row>
    <row r="44" spans="1:13" ht="19.8" x14ac:dyDescent="0.3">
      <c r="A44" s="52" t="s">
        <v>185</v>
      </c>
      <c r="B44" s="53">
        <v>3482211</v>
      </c>
      <c r="C44" s="52" t="s">
        <v>35</v>
      </c>
      <c r="D44" s="53">
        <v>79641931</v>
      </c>
      <c r="E44" s="53">
        <v>184</v>
      </c>
      <c r="F44" s="53">
        <v>0</v>
      </c>
      <c r="G44" s="53">
        <v>0</v>
      </c>
      <c r="H44" s="53">
        <v>102</v>
      </c>
      <c r="I44" s="53">
        <v>0</v>
      </c>
      <c r="J44" s="53">
        <v>0</v>
      </c>
      <c r="K44" s="53">
        <v>0</v>
      </c>
      <c r="L44" s="53">
        <v>0</v>
      </c>
      <c r="M44" s="53">
        <v>82</v>
      </c>
    </row>
    <row r="45" spans="1:13" ht="19.8" x14ac:dyDescent="0.3">
      <c r="A45" s="52" t="s">
        <v>185</v>
      </c>
      <c r="B45" s="53">
        <v>3482211</v>
      </c>
      <c r="C45" s="52" t="s">
        <v>179</v>
      </c>
      <c r="D45" s="53">
        <v>84407038</v>
      </c>
      <c r="E45" s="53">
        <v>12</v>
      </c>
      <c r="F45" s="53">
        <v>0</v>
      </c>
      <c r="G45" s="53">
        <v>0</v>
      </c>
      <c r="H45" s="53">
        <v>9</v>
      </c>
      <c r="I45" s="53">
        <v>0</v>
      </c>
      <c r="J45" s="53">
        <v>0</v>
      </c>
      <c r="K45" s="53">
        <v>0</v>
      </c>
      <c r="L45" s="53">
        <v>0</v>
      </c>
      <c r="M45" s="53">
        <v>3</v>
      </c>
    </row>
    <row r="46" spans="1:13" ht="19.8" x14ac:dyDescent="0.3">
      <c r="A46" s="52" t="s">
        <v>185</v>
      </c>
      <c r="B46" s="53">
        <v>3482211</v>
      </c>
      <c r="C46" s="52" t="s">
        <v>161</v>
      </c>
      <c r="D46" s="53">
        <v>6103692</v>
      </c>
      <c r="E46" s="53">
        <v>48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48</v>
      </c>
    </row>
    <row r="47" spans="1:13" ht="19.8" x14ac:dyDescent="0.3">
      <c r="A47" s="52" t="s">
        <v>185</v>
      </c>
      <c r="B47" s="53">
        <v>3482211</v>
      </c>
      <c r="C47" s="52" t="s">
        <v>162</v>
      </c>
      <c r="D47" s="53">
        <v>3823281</v>
      </c>
      <c r="E47" s="53">
        <v>38</v>
      </c>
      <c r="F47" s="53">
        <v>0</v>
      </c>
      <c r="G47" s="53">
        <v>0</v>
      </c>
      <c r="H47" s="53">
        <v>4</v>
      </c>
      <c r="I47" s="53">
        <v>0</v>
      </c>
      <c r="J47" s="53">
        <v>0</v>
      </c>
      <c r="K47" s="53">
        <v>0</v>
      </c>
      <c r="L47" s="53">
        <v>0</v>
      </c>
      <c r="M47" s="53">
        <v>34</v>
      </c>
    </row>
    <row r="48" spans="1:13" ht="19.8" x14ac:dyDescent="0.3">
      <c r="A48" s="52" t="s">
        <v>185</v>
      </c>
      <c r="B48" s="53">
        <v>3482211</v>
      </c>
      <c r="C48" s="52" t="s">
        <v>44</v>
      </c>
      <c r="D48" s="53">
        <v>84911186</v>
      </c>
      <c r="E48" s="53">
        <v>215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215</v>
      </c>
    </row>
    <row r="49" spans="1:13" ht="19.8" x14ac:dyDescent="0.3">
      <c r="A49" s="52" t="s">
        <v>185</v>
      </c>
      <c r="B49" s="53">
        <v>3482211</v>
      </c>
      <c r="C49" s="52" t="s">
        <v>176</v>
      </c>
      <c r="D49" s="53">
        <v>5962667</v>
      </c>
      <c r="E49" s="53">
        <v>41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41</v>
      </c>
    </row>
    <row r="50" spans="1:13" x14ac:dyDescent="0.3">
      <c r="A50" s="66" t="s">
        <v>186</v>
      </c>
      <c r="B50" s="52"/>
      <c r="C50" s="52"/>
      <c r="D50" s="52"/>
      <c r="E50" s="53">
        <v>4157</v>
      </c>
      <c r="F50" s="53">
        <v>40</v>
      </c>
      <c r="G50" s="53">
        <v>0</v>
      </c>
      <c r="H50" s="53">
        <v>929</v>
      </c>
      <c r="I50" s="53">
        <v>0</v>
      </c>
      <c r="J50" s="53">
        <v>0</v>
      </c>
      <c r="K50" s="53">
        <v>0</v>
      </c>
      <c r="L50" s="53">
        <v>0</v>
      </c>
      <c r="M50" s="53">
        <v>3268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151</v>
      </c>
      <c r="B1">
        <f>VLOOKUP(A1,'[3]Product Master Sheet'!$B$2:$F$506,5,0)</f>
        <v>39</v>
      </c>
      <c r="C1">
        <v>485</v>
      </c>
    </row>
    <row r="2" spans="1:3" x14ac:dyDescent="0.3">
      <c r="A2" t="s">
        <v>153</v>
      </c>
      <c r="B2">
        <f>VLOOKUP(A2,'[3]Product Master Sheet'!$B$2:$F$506,5,0)</f>
        <v>40</v>
      </c>
      <c r="C2">
        <v>640</v>
      </c>
    </row>
    <row r="3" spans="1:3" x14ac:dyDescent="0.3">
      <c r="A3" t="s">
        <v>152</v>
      </c>
      <c r="B3">
        <f>VLOOKUP(A3,'[3]Product Master Sheet'!$B$2:$F$506,5,0)</f>
        <v>41</v>
      </c>
      <c r="C3">
        <v>74</v>
      </c>
    </row>
    <row r="4" spans="1:3" x14ac:dyDescent="0.3">
      <c r="A4" t="s">
        <v>38</v>
      </c>
      <c r="B4">
        <f>VLOOKUP(A4,'[3]Product Master Sheet'!$B$2:$F$506,5,0)</f>
        <v>43</v>
      </c>
      <c r="C4">
        <v>95</v>
      </c>
    </row>
    <row r="5" spans="1:3" x14ac:dyDescent="0.3">
      <c r="A5" t="s">
        <v>46</v>
      </c>
      <c r="B5">
        <f>VLOOKUP(A5,'[3]Product Master Sheet'!$B$2:$F$506,5,0)</f>
        <v>103</v>
      </c>
      <c r="C5">
        <v>41</v>
      </c>
    </row>
    <row r="6" spans="1:3" x14ac:dyDescent="0.3">
      <c r="A6" t="s">
        <v>61</v>
      </c>
      <c r="B6">
        <f>VLOOKUP(A6,'[3]Product Master Sheet'!$B$2:$F$506,5,0)</f>
        <v>114</v>
      </c>
      <c r="C6">
        <v>166</v>
      </c>
    </row>
    <row r="7" spans="1:3" x14ac:dyDescent="0.3">
      <c r="A7" t="s">
        <v>62</v>
      </c>
      <c r="B7">
        <f>VLOOKUP(A7,'[3]Product Master Sheet'!$B$2:$F$506,5,0)</f>
        <v>115</v>
      </c>
      <c r="C7">
        <v>95</v>
      </c>
    </row>
    <row r="8" spans="1:3" x14ac:dyDescent="0.3">
      <c r="A8" t="s">
        <v>60</v>
      </c>
      <c r="B8">
        <f>VLOOKUP(A8,'[3]Product Master Sheet'!$B$2:$F$506,5,0)</f>
        <v>116</v>
      </c>
      <c r="C8">
        <v>95</v>
      </c>
    </row>
    <row r="9" spans="1:3" x14ac:dyDescent="0.3">
      <c r="A9" t="s">
        <v>25</v>
      </c>
      <c r="B9">
        <f>VLOOKUP(A9,'[3]Product Master Sheet'!$B$2:$F$506,5,0)</f>
        <v>145</v>
      </c>
      <c r="C9">
        <v>20</v>
      </c>
    </row>
    <row r="10" spans="1:3" x14ac:dyDescent="0.3">
      <c r="A10" t="s">
        <v>26</v>
      </c>
      <c r="B10">
        <f>VLOOKUP(A10,'[3]Product Master Sheet'!$B$2:$F$506,5,0)</f>
        <v>146</v>
      </c>
      <c r="C10">
        <v>38</v>
      </c>
    </row>
    <row r="11" spans="1:3" x14ac:dyDescent="0.3">
      <c r="A11" t="s">
        <v>63</v>
      </c>
      <c r="B11">
        <f>VLOOKUP(A11,'[3]Product Master Sheet'!$B$2:$F$506,5,0)</f>
        <v>148</v>
      </c>
      <c r="C11">
        <v>8</v>
      </c>
    </row>
    <row r="12" spans="1:3" x14ac:dyDescent="0.3">
      <c r="A12" t="s">
        <v>39</v>
      </c>
      <c r="B12">
        <f>VLOOKUP(A12,'[3]Product Master Sheet'!$B$2:$F$506,5,0)</f>
        <v>163</v>
      </c>
      <c r="C12">
        <v>35</v>
      </c>
    </row>
    <row r="13" spans="1:3" x14ac:dyDescent="0.3">
      <c r="A13" t="s">
        <v>166</v>
      </c>
      <c r="B13">
        <f>VLOOKUP(A13,'[3]Product Master Sheet'!$B$2:$F$506,5,0)</f>
        <v>164</v>
      </c>
      <c r="C13">
        <v>7</v>
      </c>
    </row>
    <row r="14" spans="1:3" x14ac:dyDescent="0.3">
      <c r="A14" t="s">
        <v>27</v>
      </c>
      <c r="B14">
        <f>VLOOKUP(A14,'[3]Product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VLOOKUP(A15,'[3]Product Master Sheet'!$B$2:$F$506,5,0)</f>
        <v>293</v>
      </c>
      <c r="C15">
        <v>32</v>
      </c>
    </row>
    <row r="16" spans="1:3" x14ac:dyDescent="0.3">
      <c r="A16" t="s">
        <v>28</v>
      </c>
      <c r="B16">
        <f>VLOOKUP(A16,'[3]Product Master Sheet'!$B$2:$F$506,5,0)</f>
        <v>307</v>
      </c>
      <c r="C16">
        <v>304</v>
      </c>
    </row>
    <row r="17" spans="1:3" x14ac:dyDescent="0.3">
      <c r="A17" t="s">
        <v>65</v>
      </c>
      <c r="B17">
        <f>VLOOKUP(A17,'[3]Product Master Sheet'!$B$2:$F$506,5,0)</f>
        <v>317</v>
      </c>
      <c r="C17">
        <v>52</v>
      </c>
    </row>
    <row r="18" spans="1:3" x14ac:dyDescent="0.3">
      <c r="A18" t="s">
        <v>43</v>
      </c>
      <c r="B18">
        <f>VLOOKUP(A18,'[3]Product Master Sheet'!$B$2:$F$506,5,0)</f>
        <v>326</v>
      </c>
      <c r="C18">
        <v>54</v>
      </c>
    </row>
    <row r="19" spans="1:3" x14ac:dyDescent="0.3">
      <c r="A19" t="s">
        <v>32</v>
      </c>
      <c r="B19">
        <f>VLOOKUP(A19,'[3]Product Master Sheet'!$B$2:$F$506,5,0)</f>
        <v>365</v>
      </c>
      <c r="C19">
        <v>9</v>
      </c>
    </row>
    <row r="20" spans="1:3" x14ac:dyDescent="0.3">
      <c r="A20" t="s">
        <v>33</v>
      </c>
      <c r="B20">
        <f>VLOOKUP(A20,'[3]Product Master Sheet'!$B$2:$F$506,5,0)</f>
        <v>366</v>
      </c>
      <c r="C20">
        <v>29</v>
      </c>
    </row>
    <row r="21" spans="1:3" x14ac:dyDescent="0.3">
      <c r="A21" t="s">
        <v>34</v>
      </c>
      <c r="B21">
        <f>VLOOKUP(A21,'[3]Product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VLOOKUP(A22,'[3]Product Master Sheet'!$B$2:$F$506,5,0)</f>
        <v>370</v>
      </c>
      <c r="C22">
        <v>184</v>
      </c>
    </row>
    <row r="23" spans="1:3" x14ac:dyDescent="0.3">
      <c r="A23" t="s">
        <v>179</v>
      </c>
      <c r="B23">
        <f>VLOOKUP(A23,'[3]Product Master Sheet'!$B$2:$F$506,5,0)</f>
        <v>400</v>
      </c>
      <c r="C23">
        <v>12</v>
      </c>
    </row>
    <row r="24" spans="1:3" x14ac:dyDescent="0.3">
      <c r="A24" t="s">
        <v>162</v>
      </c>
      <c r="B24">
        <f>VLOOKUP(A24,'[3]Product Master Sheet'!$B$2:$F$506,5,0)</f>
        <v>925</v>
      </c>
      <c r="C24">
        <v>38</v>
      </c>
    </row>
    <row r="25" spans="1:3" x14ac:dyDescent="0.3">
      <c r="A25" t="s">
        <v>37</v>
      </c>
      <c r="B25">
        <f>VLOOKUP(A25,'[3]Product Master Sheet'!$B$2:$F$506,5,0)</f>
        <v>42</v>
      </c>
      <c r="C25">
        <v>129</v>
      </c>
    </row>
    <row r="26" spans="1:3" x14ac:dyDescent="0.3">
      <c r="A26" t="s">
        <v>58</v>
      </c>
      <c r="B26">
        <f>VLOOKUP(A26,'[3]Product Master Sheet'!$B$2:$F$506,5,0)</f>
        <v>111</v>
      </c>
      <c r="C26">
        <v>40</v>
      </c>
    </row>
    <row r="27" spans="1:3" x14ac:dyDescent="0.3">
      <c r="A27" t="s">
        <v>59</v>
      </c>
      <c r="B27">
        <f>VLOOKUP(A27,'[3]Product Master Sheet'!$B$2:$F$506,5,0)</f>
        <v>113</v>
      </c>
      <c r="C27">
        <v>17</v>
      </c>
    </row>
    <row r="28" spans="1:3" x14ac:dyDescent="0.3">
      <c r="A28" t="s">
        <v>24</v>
      </c>
      <c r="B28">
        <f>VLOOKUP(A28,'[3]Product Master Sheet'!$B$2:$F$506,5,0)</f>
        <v>144</v>
      </c>
      <c r="C28">
        <v>0</v>
      </c>
    </row>
    <row r="29" spans="1:3" x14ac:dyDescent="0.3">
      <c r="A29" t="s">
        <v>40</v>
      </c>
      <c r="B29">
        <f>VLOOKUP(A29,'[3]Product Master Sheet'!$B$2:$F$506,5,0)</f>
        <v>179</v>
      </c>
      <c r="C29">
        <v>170</v>
      </c>
    </row>
    <row r="30" spans="1:3" x14ac:dyDescent="0.3">
      <c r="A30" t="s">
        <v>64</v>
      </c>
      <c r="B30">
        <f>VLOOKUP(A30,'[3]Product Master Sheet'!$B$2:$F$506,5,0)</f>
        <v>180</v>
      </c>
      <c r="C30">
        <v>0</v>
      </c>
    </row>
    <row r="31" spans="1:3" x14ac:dyDescent="0.3">
      <c r="A31" t="s">
        <v>44</v>
      </c>
      <c r="B31">
        <f>VLOOKUP(A31,'[3]Product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VLOOKUP(A32,'[3]Product Master Sheet'!$B$2:$F$506,5,0)</f>
        <v>325</v>
      </c>
      <c r="C32">
        <v>88</v>
      </c>
    </row>
    <row r="33" spans="1:3" x14ac:dyDescent="0.3">
      <c r="A33" t="s">
        <v>30</v>
      </c>
      <c r="B33">
        <f>VLOOKUP(A33,'[3]Product Master Sheet'!$B$2:$F$506,5,0)</f>
        <v>336</v>
      </c>
      <c r="C33">
        <v>79</v>
      </c>
    </row>
    <row r="34" spans="1:3" x14ac:dyDescent="0.3">
      <c r="A34" t="s">
        <v>31</v>
      </c>
      <c r="B34">
        <f>VLOOKUP(A34,'[3]Product Master Sheet'!$B$2:$F$506,5,0)</f>
        <v>339</v>
      </c>
      <c r="C34">
        <v>25</v>
      </c>
    </row>
    <row r="35" spans="1:3" x14ac:dyDescent="0.3">
      <c r="A35" t="s">
        <v>154</v>
      </c>
      <c r="B35">
        <f>VLOOKUP(A35,'[3]Product Master Sheet'!$B$2:$F$506,5,0)</f>
        <v>248</v>
      </c>
      <c r="C35">
        <v>0</v>
      </c>
    </row>
    <row r="36" spans="1:3" x14ac:dyDescent="0.3">
      <c r="A36" t="s">
        <v>155</v>
      </c>
      <c r="B36">
        <f>VLOOKUP(A36,'[3]Product Master Sheet'!$B$2:$F$506,5,0)</f>
        <v>260</v>
      </c>
      <c r="C36">
        <v>0</v>
      </c>
    </row>
    <row r="37" spans="1:3" x14ac:dyDescent="0.3">
      <c r="A37" t="s">
        <v>156</v>
      </c>
      <c r="B37">
        <f>VLOOKUP(A37,'[3]Product Master Sheet'!$B$2:$F$506,5,0)</f>
        <v>382</v>
      </c>
      <c r="C37">
        <v>0</v>
      </c>
    </row>
    <row r="38" spans="1:3" x14ac:dyDescent="0.3">
      <c r="A38" t="s">
        <v>157</v>
      </c>
      <c r="B38">
        <f>VLOOKUP(A38,'[3]Product Master Sheet'!$B$2:$F$506,5,0)</f>
        <v>993</v>
      </c>
      <c r="C38">
        <v>0</v>
      </c>
    </row>
    <row r="39" spans="1:3" x14ac:dyDescent="0.3">
      <c r="A39" t="s">
        <v>158</v>
      </c>
      <c r="B39">
        <f>VLOOKUP(A39,'[3]Product Master Sheet'!$B$2:$F$506,5,0)</f>
        <v>118</v>
      </c>
      <c r="C39">
        <v>0</v>
      </c>
    </row>
    <row r="40" spans="1:3" x14ac:dyDescent="0.3">
      <c r="A40" t="s">
        <v>159</v>
      </c>
      <c r="B40">
        <f>VLOOKUP(A40,'[3]Product Master Sheet'!$B$2:$F$506,5,0)</f>
        <v>120</v>
      </c>
      <c r="C40">
        <v>0</v>
      </c>
    </row>
    <row r="41" spans="1:3" x14ac:dyDescent="0.3">
      <c r="A41" t="s">
        <v>160</v>
      </c>
      <c r="B41">
        <f>VLOOKUP(A41,'[3]Product Master Sheet'!$B$2:$F$506,5,0)</f>
        <v>119</v>
      </c>
      <c r="C41">
        <v>0</v>
      </c>
    </row>
    <row r="42" spans="1:3" x14ac:dyDescent="0.3">
      <c r="A42" t="s">
        <v>161</v>
      </c>
      <c r="B42">
        <f>VLOOKUP(A42,'[3]Product Master Sheet'!$B$2:$F$506,5,0)</f>
        <v>924</v>
      </c>
      <c r="C42">
        <v>48</v>
      </c>
    </row>
    <row r="43" spans="1:3" x14ac:dyDescent="0.3">
      <c r="A43" t="s">
        <v>163</v>
      </c>
      <c r="B43">
        <f>VLOOKUP(A43,'[3]Product Master Sheet'!$B$2:$F$506,5,0)</f>
        <v>142</v>
      </c>
      <c r="C43">
        <v>37</v>
      </c>
    </row>
    <row r="44" spans="1:3" x14ac:dyDescent="0.3">
      <c r="A44" t="s">
        <v>164</v>
      </c>
      <c r="B44">
        <f>VLOOKUP(A44,'[3]Product Master Sheet'!$B$2:$F$506,5,0)</f>
        <v>143</v>
      </c>
      <c r="C44">
        <v>80</v>
      </c>
    </row>
    <row r="45" spans="1:3" x14ac:dyDescent="0.3">
      <c r="A45" t="s">
        <v>165</v>
      </c>
      <c r="B45">
        <f>VLOOKUP(A45,'[3]Product Master Sheet'!$B$2:$F$506,5,0)</f>
        <v>139</v>
      </c>
      <c r="C45">
        <v>154</v>
      </c>
    </row>
    <row r="46" spans="1:3" x14ac:dyDescent="0.3">
      <c r="A46" t="s">
        <v>167</v>
      </c>
      <c r="B46">
        <f>VLOOKUP(A46,'[3]Product Master Sheet'!$B$2:$F$506,5,0)</f>
        <v>181</v>
      </c>
      <c r="C46">
        <v>0</v>
      </c>
    </row>
    <row r="47" spans="1:3" x14ac:dyDescent="0.3">
      <c r="A47" t="s">
        <v>168</v>
      </c>
      <c r="B47">
        <f>VLOOKUP(A47,'[3]Product Master Sheet'!$B$2:$F$506,5,0)</f>
        <v>219</v>
      </c>
      <c r="C47">
        <v>49</v>
      </c>
    </row>
    <row r="48" spans="1:3" x14ac:dyDescent="0.3">
      <c r="A48" t="s">
        <v>169</v>
      </c>
      <c r="B48">
        <f>VLOOKUP(A48,'[3]Product Master Sheet'!$B$2:$F$506,5,0)</f>
        <v>217</v>
      </c>
      <c r="C48">
        <v>0</v>
      </c>
    </row>
    <row r="49" spans="1:3" x14ac:dyDescent="0.3">
      <c r="A49" t="s">
        <v>45</v>
      </c>
      <c r="B49">
        <f>VLOOKUP(A49,'[3]Product Master Sheet'!$B$2:$F$506,5,0)</f>
        <v>221</v>
      </c>
      <c r="C49">
        <v>0</v>
      </c>
    </row>
    <row r="50" spans="1:3" x14ac:dyDescent="0.3">
      <c r="A50" t="s">
        <v>170</v>
      </c>
      <c r="B50">
        <f>VLOOKUP(A50,'[3]Product Master Sheet'!$B$2:$F$506,5,0)</f>
        <v>271</v>
      </c>
      <c r="C50">
        <v>0</v>
      </c>
    </row>
    <row r="51" spans="1:3" x14ac:dyDescent="0.3">
      <c r="A51" t="s">
        <v>171</v>
      </c>
      <c r="B51">
        <f>VLOOKUP(A51,'[3]Product Master Sheet'!$B$2:$F$506,5,0)</f>
        <v>273</v>
      </c>
      <c r="C51">
        <v>0</v>
      </c>
    </row>
    <row r="52" spans="1:3" x14ac:dyDescent="0.3">
      <c r="A52" t="s">
        <v>172</v>
      </c>
      <c r="B52">
        <f>VLOOKUP(A52,'[3]Product Master Sheet'!$B$2:$F$506,5,0)</f>
        <v>281</v>
      </c>
      <c r="C52">
        <v>0</v>
      </c>
    </row>
    <row r="53" spans="1:3" x14ac:dyDescent="0.3">
      <c r="A53" t="s">
        <v>173</v>
      </c>
      <c r="B53">
        <f>VLOOKUP(A53,'[3]Product Master Sheet'!$B$2:$F$506,5,0)</f>
        <v>911</v>
      </c>
      <c r="C53">
        <v>0</v>
      </c>
    </row>
    <row r="54" spans="1:3" x14ac:dyDescent="0.3">
      <c r="A54" t="s">
        <v>174</v>
      </c>
      <c r="B54">
        <f>VLOOKUP(A54,'[3]Product Master Sheet'!$B$2:$F$506,5,0)</f>
        <v>278</v>
      </c>
      <c r="C54">
        <v>0</v>
      </c>
    </row>
    <row r="55" spans="1:3" x14ac:dyDescent="0.3">
      <c r="A55" t="s">
        <v>175</v>
      </c>
      <c r="B55">
        <f>VLOOKUP(A55,'[3]Product Master Sheet'!$B$2:$F$506,5,0)</f>
        <v>294</v>
      </c>
      <c r="C55">
        <v>0</v>
      </c>
    </row>
    <row r="56" spans="1:3" x14ac:dyDescent="0.3">
      <c r="A56" t="s">
        <v>149</v>
      </c>
      <c r="B56">
        <f>VLOOKUP(A56,'[3]Product Master Sheet'!$B$2:$F$506,5,0)</f>
        <v>306</v>
      </c>
      <c r="C56">
        <v>0</v>
      </c>
    </row>
    <row r="57" spans="1:3" x14ac:dyDescent="0.3">
      <c r="A57" t="s">
        <v>42</v>
      </c>
      <c r="B57">
        <f>VLOOKUP(A57,'[3]Product Master Sheet'!$B$2:$F$506,5,0)</f>
        <v>319</v>
      </c>
      <c r="C57">
        <v>87</v>
      </c>
    </row>
    <row r="58" spans="1:3" x14ac:dyDescent="0.3">
      <c r="A58" t="s">
        <v>150</v>
      </c>
      <c r="B58">
        <f>VLOOKUP(A58,'[3]Product Master Sheet'!$B$2:$F$506,5,0)</f>
        <v>327</v>
      </c>
      <c r="C58">
        <v>0</v>
      </c>
    </row>
    <row r="59" spans="1:3" x14ac:dyDescent="0.3">
      <c r="A59" t="s">
        <v>176</v>
      </c>
      <c r="B59">
        <f>VLOOKUP(A59,'[3]Product Master Sheet'!$B$2:$F$506,5,0)</f>
        <v>324</v>
      </c>
      <c r="C59">
        <v>41</v>
      </c>
    </row>
    <row r="60" spans="1:3" x14ac:dyDescent="0.3">
      <c r="A60" t="s">
        <v>177</v>
      </c>
      <c r="B60">
        <f>VLOOKUP(A60,'[3]Product Master Sheet'!$B$2:$F$506,5,0)</f>
        <v>332</v>
      </c>
      <c r="C60">
        <v>22</v>
      </c>
    </row>
    <row r="61" spans="1:3" x14ac:dyDescent="0.3">
      <c r="A61" t="s">
        <v>178</v>
      </c>
      <c r="B61">
        <f>VLOOKUP(A61,'[3]Product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3" width="8.6640625" style="20" bestFit="1" customWidth="1"/>
    <col min="4" max="4" width="8.109375" style="20" bestFit="1" customWidth="1"/>
    <col min="5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1" width="7.664062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21875" style="20" bestFit="1" customWidth="1"/>
    <col min="29" max="29" width="16.109375" bestFit="1" customWidth="1"/>
  </cols>
  <sheetData>
    <row r="1" spans="1:29" ht="15" thickBot="1" x14ac:dyDescent="0.35">
      <c r="A1" s="5"/>
      <c r="B1" s="78" t="s">
        <v>188</v>
      </c>
      <c r="C1" s="79"/>
      <c r="D1" s="79"/>
      <c r="E1" s="79"/>
      <c r="F1" s="79"/>
      <c r="G1" s="79"/>
      <c r="H1" s="79"/>
      <c r="I1" s="79"/>
      <c r="J1" s="80"/>
      <c r="K1" s="78" t="s">
        <v>189</v>
      </c>
      <c r="L1" s="79"/>
      <c r="M1" s="79"/>
      <c r="N1" s="79"/>
      <c r="O1" s="79"/>
      <c r="P1" s="79"/>
      <c r="Q1" s="79"/>
      <c r="R1" s="79"/>
      <c r="S1" s="80"/>
      <c r="T1" s="78" t="s">
        <v>13</v>
      </c>
      <c r="U1" s="79"/>
      <c r="V1" s="79"/>
      <c r="W1" s="79"/>
      <c r="X1" s="79"/>
      <c r="Y1" s="79"/>
      <c r="Z1" s="79"/>
      <c r="AA1" s="79"/>
      <c r="AB1" s="8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151</v>
      </c>
      <c r="B4" s="20">
        <v>485</v>
      </c>
      <c r="C4" s="20">
        <v>0</v>
      </c>
      <c r="D4" s="20">
        <v>0</v>
      </c>
      <c r="E4" s="20">
        <v>58</v>
      </c>
      <c r="F4" s="20">
        <v>0</v>
      </c>
      <c r="G4" s="20">
        <v>0</v>
      </c>
      <c r="H4" s="20">
        <v>0</v>
      </c>
      <c r="I4" s="20">
        <v>0</v>
      </c>
      <c r="J4" s="20">
        <v>427</v>
      </c>
      <c r="K4" s="27">
        <v>485</v>
      </c>
      <c r="L4" s="28">
        <v>0</v>
      </c>
      <c r="M4" s="28">
        <v>0</v>
      </c>
      <c r="N4" s="28">
        <v>58</v>
      </c>
      <c r="O4" s="28">
        <v>0</v>
      </c>
      <c r="P4" s="28">
        <v>0</v>
      </c>
      <c r="Q4" s="28">
        <v>0</v>
      </c>
      <c r="R4" s="28">
        <v>0</v>
      </c>
      <c r="S4" s="26">
        <v>427</v>
      </c>
      <c r="T4" s="28">
        <f>B4-K4</f>
        <v>0</v>
      </c>
      <c r="U4" s="28">
        <f t="shared" ref="U4:AB12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153</v>
      </c>
      <c r="B5" s="20">
        <v>640</v>
      </c>
      <c r="C5" s="20">
        <v>0</v>
      </c>
      <c r="D5" s="20">
        <v>0</v>
      </c>
      <c r="E5" s="20">
        <v>57</v>
      </c>
      <c r="F5" s="20">
        <v>0</v>
      </c>
      <c r="G5" s="20">
        <v>0</v>
      </c>
      <c r="H5" s="20">
        <v>0</v>
      </c>
      <c r="I5" s="20">
        <v>0</v>
      </c>
      <c r="J5" s="20">
        <v>583</v>
      </c>
      <c r="K5" s="27">
        <v>640</v>
      </c>
      <c r="L5" s="20">
        <v>0</v>
      </c>
      <c r="M5" s="20">
        <v>0</v>
      </c>
      <c r="N5" s="20">
        <v>57</v>
      </c>
      <c r="O5" s="20">
        <v>0</v>
      </c>
      <c r="P5" s="20">
        <v>0</v>
      </c>
      <c r="Q5" s="20">
        <v>0</v>
      </c>
      <c r="R5" s="20">
        <v>0</v>
      </c>
      <c r="S5" s="26">
        <v>583</v>
      </c>
      <c r="T5" s="20">
        <f t="shared" ref="T5:AB61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4" si="2">IF(AND(T5=0,AB5=0),"Ok","Issue")</f>
        <v>Ok</v>
      </c>
    </row>
    <row r="6" spans="1:29" x14ac:dyDescent="0.3">
      <c r="A6" s="17" t="s">
        <v>152</v>
      </c>
      <c r="B6" s="20">
        <v>74</v>
      </c>
      <c r="C6" s="20">
        <v>0</v>
      </c>
      <c r="D6" s="20">
        <v>0</v>
      </c>
      <c r="E6" s="20">
        <v>4</v>
      </c>
      <c r="F6" s="20">
        <v>0</v>
      </c>
      <c r="G6" s="20">
        <v>0</v>
      </c>
      <c r="H6" s="20">
        <v>0</v>
      </c>
      <c r="I6" s="20">
        <v>0</v>
      </c>
      <c r="J6" s="26">
        <v>70</v>
      </c>
      <c r="K6" s="27">
        <v>74</v>
      </c>
      <c r="L6" s="20">
        <v>0</v>
      </c>
      <c r="M6" s="20">
        <v>0</v>
      </c>
      <c r="N6" s="20">
        <v>4</v>
      </c>
      <c r="O6" s="20">
        <v>0</v>
      </c>
      <c r="P6" s="20">
        <v>0</v>
      </c>
      <c r="Q6" s="20">
        <v>0</v>
      </c>
      <c r="R6" s="20">
        <v>0</v>
      </c>
      <c r="S6" s="26">
        <v>70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38</v>
      </c>
      <c r="B7" s="20">
        <v>95</v>
      </c>
      <c r="C7" s="20">
        <v>0</v>
      </c>
      <c r="D7" s="20">
        <v>0</v>
      </c>
      <c r="E7" s="20">
        <v>1</v>
      </c>
      <c r="F7" s="20">
        <v>0</v>
      </c>
      <c r="G7" s="20">
        <v>0</v>
      </c>
      <c r="H7" s="20">
        <v>0</v>
      </c>
      <c r="I7" s="20">
        <v>0</v>
      </c>
      <c r="J7" s="26">
        <v>94</v>
      </c>
      <c r="K7" s="27">
        <v>95</v>
      </c>
      <c r="L7" s="20">
        <v>0</v>
      </c>
      <c r="M7" s="20">
        <v>0</v>
      </c>
      <c r="N7" s="20">
        <v>1</v>
      </c>
      <c r="O7" s="20">
        <v>0</v>
      </c>
      <c r="P7" s="20">
        <v>0</v>
      </c>
      <c r="Q7" s="20">
        <v>0</v>
      </c>
      <c r="R7" s="20">
        <v>0</v>
      </c>
      <c r="S7" s="26">
        <v>94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46</v>
      </c>
      <c r="B8" s="20">
        <v>41</v>
      </c>
      <c r="C8" s="20">
        <v>0</v>
      </c>
      <c r="D8" s="20">
        <v>0</v>
      </c>
      <c r="E8" s="20">
        <v>40</v>
      </c>
      <c r="F8" s="20">
        <v>0</v>
      </c>
      <c r="G8" s="20">
        <v>0</v>
      </c>
      <c r="H8" s="20">
        <v>0</v>
      </c>
      <c r="I8" s="20">
        <v>0</v>
      </c>
      <c r="J8" s="26">
        <v>1</v>
      </c>
      <c r="K8" s="27">
        <v>41</v>
      </c>
      <c r="L8" s="20">
        <v>0</v>
      </c>
      <c r="M8" s="20">
        <v>0</v>
      </c>
      <c r="N8" s="20">
        <v>40</v>
      </c>
      <c r="O8" s="20">
        <v>0</v>
      </c>
      <c r="P8" s="20">
        <v>0</v>
      </c>
      <c r="Q8" s="20">
        <v>0</v>
      </c>
      <c r="R8" s="20">
        <v>0</v>
      </c>
      <c r="S8" s="26">
        <v>1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61</v>
      </c>
      <c r="B9" s="20">
        <v>166</v>
      </c>
      <c r="C9" s="20">
        <v>0</v>
      </c>
      <c r="D9" s="20">
        <v>0</v>
      </c>
      <c r="E9" s="20">
        <v>114</v>
      </c>
      <c r="F9" s="20">
        <v>0</v>
      </c>
      <c r="G9" s="20">
        <v>0</v>
      </c>
      <c r="H9" s="20">
        <v>0</v>
      </c>
      <c r="I9" s="20">
        <v>0</v>
      </c>
      <c r="J9" s="26">
        <v>52</v>
      </c>
      <c r="K9" s="27">
        <v>166</v>
      </c>
      <c r="L9" s="20">
        <v>0</v>
      </c>
      <c r="M9" s="20">
        <v>0</v>
      </c>
      <c r="N9" s="20">
        <v>114</v>
      </c>
      <c r="O9" s="20">
        <v>0</v>
      </c>
      <c r="P9" s="20">
        <v>0</v>
      </c>
      <c r="Q9" s="20">
        <v>0</v>
      </c>
      <c r="R9" s="20">
        <v>0</v>
      </c>
      <c r="S9" s="26">
        <v>52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62</v>
      </c>
      <c r="B10" s="20">
        <v>95</v>
      </c>
      <c r="C10" s="20">
        <v>0</v>
      </c>
      <c r="D10" s="20">
        <v>0</v>
      </c>
      <c r="E10" s="20">
        <v>43</v>
      </c>
      <c r="F10" s="20">
        <v>0</v>
      </c>
      <c r="G10" s="20">
        <v>0</v>
      </c>
      <c r="H10" s="20">
        <v>0</v>
      </c>
      <c r="I10" s="20">
        <v>0</v>
      </c>
      <c r="J10" s="26">
        <v>52</v>
      </c>
      <c r="K10" s="27">
        <v>95</v>
      </c>
      <c r="L10" s="20">
        <v>0</v>
      </c>
      <c r="M10" s="20">
        <v>0</v>
      </c>
      <c r="N10" s="20">
        <v>43</v>
      </c>
      <c r="O10" s="20">
        <v>0</v>
      </c>
      <c r="P10" s="20">
        <v>0</v>
      </c>
      <c r="Q10" s="20">
        <v>0</v>
      </c>
      <c r="R10" s="20">
        <v>0</v>
      </c>
      <c r="S10" s="26">
        <v>52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60</v>
      </c>
      <c r="B11" s="20">
        <v>95</v>
      </c>
      <c r="C11" s="20">
        <v>0</v>
      </c>
      <c r="D11" s="20">
        <v>0</v>
      </c>
      <c r="E11" s="20">
        <v>12</v>
      </c>
      <c r="F11" s="20">
        <v>0</v>
      </c>
      <c r="G11" s="20">
        <v>0</v>
      </c>
      <c r="H11" s="20">
        <v>0</v>
      </c>
      <c r="I11" s="20">
        <v>0</v>
      </c>
      <c r="J11" s="26">
        <v>83</v>
      </c>
      <c r="K11" s="27">
        <v>95</v>
      </c>
      <c r="L11" s="20">
        <v>0</v>
      </c>
      <c r="M11" s="20">
        <v>0</v>
      </c>
      <c r="N11" s="20">
        <v>12</v>
      </c>
      <c r="O11" s="20">
        <v>0</v>
      </c>
      <c r="P11" s="20">
        <v>0</v>
      </c>
      <c r="Q11" s="20">
        <v>0</v>
      </c>
      <c r="R11" s="20">
        <v>0</v>
      </c>
      <c r="S11" s="26">
        <v>83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25</v>
      </c>
      <c r="B12" s="20">
        <v>20</v>
      </c>
      <c r="C12" s="20">
        <v>40</v>
      </c>
      <c r="D12" s="20">
        <v>0</v>
      </c>
      <c r="E12" s="20">
        <v>35</v>
      </c>
      <c r="F12" s="20">
        <v>0</v>
      </c>
      <c r="G12" s="20">
        <v>0</v>
      </c>
      <c r="H12" s="20">
        <v>0</v>
      </c>
      <c r="I12" s="20">
        <v>0</v>
      </c>
      <c r="J12" s="26">
        <v>25</v>
      </c>
      <c r="K12" s="27">
        <v>20</v>
      </c>
      <c r="L12" s="20">
        <v>40</v>
      </c>
      <c r="M12" s="20">
        <v>0</v>
      </c>
      <c r="N12" s="20">
        <v>35</v>
      </c>
      <c r="O12" s="20">
        <v>0</v>
      </c>
      <c r="P12" s="20">
        <v>0</v>
      </c>
      <c r="Q12" s="20">
        <v>0</v>
      </c>
      <c r="R12" s="20">
        <v>0</v>
      </c>
      <c r="S12" s="26">
        <v>25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26</v>
      </c>
      <c r="B13" s="20">
        <v>38</v>
      </c>
      <c r="C13" s="20">
        <v>0</v>
      </c>
      <c r="D13" s="20">
        <v>0</v>
      </c>
      <c r="E13" s="20">
        <v>16</v>
      </c>
      <c r="F13" s="20">
        <v>0</v>
      </c>
      <c r="G13" s="20">
        <v>0</v>
      </c>
      <c r="H13" s="20">
        <v>0</v>
      </c>
      <c r="I13" s="20">
        <v>0</v>
      </c>
      <c r="J13" s="26">
        <v>22</v>
      </c>
      <c r="K13" s="27">
        <v>38</v>
      </c>
      <c r="L13" s="20">
        <v>0</v>
      </c>
      <c r="M13" s="20">
        <v>0</v>
      </c>
      <c r="N13" s="20">
        <v>16</v>
      </c>
      <c r="O13" s="20">
        <v>0</v>
      </c>
      <c r="P13" s="20">
        <v>0</v>
      </c>
      <c r="Q13" s="20">
        <v>0</v>
      </c>
      <c r="R13" s="20">
        <v>0</v>
      </c>
      <c r="S13" s="26">
        <v>22</v>
      </c>
      <c r="T13" s="20">
        <f t="shared" si="1"/>
        <v>0</v>
      </c>
      <c r="U13" s="20">
        <f t="shared" ref="U13:AB28" si="3">C13-L13</f>
        <v>0</v>
      </c>
      <c r="V13" s="20">
        <f t="shared" ref="V13:V15" si="4">D13-M13</f>
        <v>0</v>
      </c>
      <c r="W13" s="20">
        <f t="shared" ref="W13:W15" si="5">E13-N13</f>
        <v>0</v>
      </c>
      <c r="X13" s="20">
        <f t="shared" ref="X13:X15" si="6">F13-O13</f>
        <v>0</v>
      </c>
      <c r="Y13" s="20">
        <f t="shared" ref="Y13:Y15" si="7">G13-P13</f>
        <v>0</v>
      </c>
      <c r="Z13" s="20">
        <f t="shared" ref="Z13:Z15" si="8">H13-Q13</f>
        <v>0</v>
      </c>
      <c r="AA13" s="20">
        <f t="shared" ref="AA13:AA15" si="9">I13-R13</f>
        <v>0</v>
      </c>
      <c r="AB13" s="20">
        <f t="shared" ref="AB13:AB15" si="10">J13-S13</f>
        <v>0</v>
      </c>
      <c r="AC13" s="17" t="str">
        <f t="shared" si="2"/>
        <v>Ok</v>
      </c>
    </row>
    <row r="14" spans="1:29" x14ac:dyDescent="0.3">
      <c r="A14" s="17" t="s">
        <v>63</v>
      </c>
      <c r="B14" s="20">
        <v>8</v>
      </c>
      <c r="C14" s="20">
        <v>0</v>
      </c>
      <c r="D14" s="20">
        <v>0</v>
      </c>
      <c r="E14" s="20">
        <v>7</v>
      </c>
      <c r="F14" s="20">
        <v>0</v>
      </c>
      <c r="G14" s="20">
        <v>0</v>
      </c>
      <c r="H14" s="20">
        <v>0</v>
      </c>
      <c r="I14" s="20">
        <v>0</v>
      </c>
      <c r="J14" s="26">
        <v>1</v>
      </c>
      <c r="K14" s="27">
        <v>8</v>
      </c>
      <c r="L14" s="20">
        <v>0</v>
      </c>
      <c r="M14" s="20">
        <v>0</v>
      </c>
      <c r="N14" s="20">
        <v>7</v>
      </c>
      <c r="O14" s="20">
        <v>0</v>
      </c>
      <c r="P14" s="20">
        <v>0</v>
      </c>
      <c r="Q14" s="20">
        <v>0</v>
      </c>
      <c r="R14" s="20">
        <v>0</v>
      </c>
      <c r="S14" s="26">
        <v>1</v>
      </c>
      <c r="T14" s="20">
        <f t="shared" si="1"/>
        <v>0</v>
      </c>
      <c r="U14" s="20">
        <f t="shared" si="3"/>
        <v>0</v>
      </c>
      <c r="V14" s="20">
        <f t="shared" si="4"/>
        <v>0</v>
      </c>
      <c r="W14" s="20">
        <f t="shared" si="5"/>
        <v>0</v>
      </c>
      <c r="X14" s="20">
        <f t="shared" si="6"/>
        <v>0</v>
      </c>
      <c r="Y14" s="20">
        <f t="shared" si="7"/>
        <v>0</v>
      </c>
      <c r="Z14" s="20">
        <f t="shared" si="8"/>
        <v>0</v>
      </c>
      <c r="AA14" s="20">
        <f t="shared" si="9"/>
        <v>0</v>
      </c>
      <c r="AB14" s="20">
        <f t="shared" si="10"/>
        <v>0</v>
      </c>
      <c r="AC14" s="17" t="str">
        <f t="shared" si="2"/>
        <v>Ok</v>
      </c>
    </row>
    <row r="15" spans="1:29" x14ac:dyDescent="0.3">
      <c r="A15" s="17" t="s">
        <v>39</v>
      </c>
      <c r="B15" s="20">
        <v>35</v>
      </c>
      <c r="C15" s="20">
        <v>0</v>
      </c>
      <c r="D15" s="20">
        <v>0</v>
      </c>
      <c r="E15" s="20">
        <v>35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35</v>
      </c>
      <c r="L15" s="20">
        <v>0</v>
      </c>
      <c r="M15" s="20">
        <v>0</v>
      </c>
      <c r="N15" s="20">
        <v>35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3"/>
        <v>0</v>
      </c>
      <c r="V15" s="20">
        <f t="shared" si="4"/>
        <v>0</v>
      </c>
      <c r="W15" s="20">
        <f t="shared" si="5"/>
        <v>0</v>
      </c>
      <c r="X15" s="20">
        <f t="shared" si="6"/>
        <v>0</v>
      </c>
      <c r="Y15" s="20">
        <f t="shared" si="7"/>
        <v>0</v>
      </c>
      <c r="Z15" s="20">
        <f t="shared" si="8"/>
        <v>0</v>
      </c>
      <c r="AA15" s="20">
        <f t="shared" si="9"/>
        <v>0</v>
      </c>
      <c r="AB15" s="20">
        <f t="shared" si="10"/>
        <v>0</v>
      </c>
      <c r="AC15" s="17" t="str">
        <f t="shared" si="2"/>
        <v>Ok</v>
      </c>
    </row>
    <row r="16" spans="1:29" x14ac:dyDescent="0.3">
      <c r="A16" s="17" t="s">
        <v>166</v>
      </c>
      <c r="B16" s="20">
        <v>7</v>
      </c>
      <c r="C16" s="20">
        <v>0</v>
      </c>
      <c r="D16" s="20">
        <v>0</v>
      </c>
      <c r="E16" s="20">
        <v>4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7">
        <v>7</v>
      </c>
      <c r="L16" s="20">
        <v>0</v>
      </c>
      <c r="M16" s="20">
        <v>0</v>
      </c>
      <c r="N16" s="20">
        <v>4</v>
      </c>
      <c r="O16" s="20">
        <v>0</v>
      </c>
      <c r="P16" s="20">
        <v>0</v>
      </c>
      <c r="Q16" s="20">
        <v>0</v>
      </c>
      <c r="R16" s="20">
        <v>0</v>
      </c>
      <c r="S16" s="26">
        <v>3</v>
      </c>
      <c r="T16" s="20">
        <f t="shared" si="1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27</v>
      </c>
      <c r="B17" s="20">
        <v>231</v>
      </c>
      <c r="C17" s="20">
        <v>0</v>
      </c>
      <c r="D17" s="20">
        <v>0</v>
      </c>
      <c r="E17" s="20">
        <v>100</v>
      </c>
      <c r="F17" s="20">
        <v>0</v>
      </c>
      <c r="G17" s="20">
        <v>0</v>
      </c>
      <c r="H17" s="20">
        <v>0</v>
      </c>
      <c r="I17" s="20">
        <v>0</v>
      </c>
      <c r="J17" s="26">
        <v>131</v>
      </c>
      <c r="K17" s="27">
        <v>231</v>
      </c>
      <c r="L17" s="20">
        <v>0</v>
      </c>
      <c r="M17" s="20">
        <v>0</v>
      </c>
      <c r="N17" s="20">
        <v>100</v>
      </c>
      <c r="O17" s="20">
        <v>0</v>
      </c>
      <c r="P17" s="20">
        <v>0</v>
      </c>
      <c r="Q17" s="20">
        <v>0</v>
      </c>
      <c r="R17" s="20">
        <v>0</v>
      </c>
      <c r="S17" s="26">
        <v>131</v>
      </c>
      <c r="T17" s="20">
        <f t="shared" si="1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41</v>
      </c>
      <c r="B18" s="20">
        <v>32</v>
      </c>
      <c r="C18" s="20">
        <v>0</v>
      </c>
      <c r="D18" s="20">
        <v>0</v>
      </c>
      <c r="E18" s="20">
        <v>1</v>
      </c>
      <c r="F18" s="20">
        <v>0</v>
      </c>
      <c r="G18" s="20">
        <v>0</v>
      </c>
      <c r="H18" s="20">
        <v>0</v>
      </c>
      <c r="I18" s="20">
        <v>0</v>
      </c>
      <c r="J18" s="26">
        <v>31</v>
      </c>
      <c r="K18" s="27">
        <v>32</v>
      </c>
      <c r="L18" s="20">
        <v>0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6">
        <v>31</v>
      </c>
      <c r="T18" s="20">
        <f t="shared" si="1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28</v>
      </c>
      <c r="B19" s="20">
        <v>304</v>
      </c>
      <c r="C19" s="20">
        <v>0</v>
      </c>
      <c r="D19" s="20">
        <v>0</v>
      </c>
      <c r="E19" s="20">
        <v>213</v>
      </c>
      <c r="F19" s="20">
        <v>0</v>
      </c>
      <c r="G19" s="20">
        <v>0</v>
      </c>
      <c r="H19" s="20">
        <v>0</v>
      </c>
      <c r="I19" s="20">
        <v>0</v>
      </c>
      <c r="J19" s="26">
        <v>91</v>
      </c>
      <c r="K19" s="27">
        <v>304</v>
      </c>
      <c r="L19" s="20">
        <v>0</v>
      </c>
      <c r="M19" s="20">
        <v>0</v>
      </c>
      <c r="N19" s="20">
        <v>213</v>
      </c>
      <c r="O19" s="20">
        <v>0</v>
      </c>
      <c r="P19" s="20">
        <v>0</v>
      </c>
      <c r="Q19" s="20">
        <v>0</v>
      </c>
      <c r="R19" s="20">
        <v>0</v>
      </c>
      <c r="S19" s="26">
        <v>91</v>
      </c>
      <c r="T19" s="20">
        <f t="shared" si="1"/>
        <v>0</v>
      </c>
      <c r="U19" s="20">
        <f t="shared" si="3"/>
        <v>0</v>
      </c>
      <c r="V19" s="20">
        <f t="shared" si="3"/>
        <v>0</v>
      </c>
      <c r="W19" s="20">
        <f t="shared" si="3"/>
        <v>0</v>
      </c>
      <c r="X19" s="20">
        <f t="shared" si="3"/>
        <v>0</v>
      </c>
      <c r="Y19" s="20">
        <f t="shared" si="3"/>
        <v>0</v>
      </c>
      <c r="Z19" s="20">
        <f t="shared" si="3"/>
        <v>0</v>
      </c>
      <c r="AA19" s="20">
        <f t="shared" si="3"/>
        <v>0</v>
      </c>
      <c r="AB19" s="20">
        <f t="shared" si="3"/>
        <v>0</v>
      </c>
      <c r="AC19" s="17" t="str">
        <f t="shared" si="2"/>
        <v>Ok</v>
      </c>
    </row>
    <row r="20" spans="1:29" x14ac:dyDescent="0.3">
      <c r="A20" s="17" t="s">
        <v>65</v>
      </c>
      <c r="B20" s="20">
        <v>52</v>
      </c>
      <c r="C20" s="20">
        <v>0</v>
      </c>
      <c r="D20" s="20">
        <v>0</v>
      </c>
      <c r="E20" s="20">
        <v>10</v>
      </c>
      <c r="F20" s="20">
        <v>0</v>
      </c>
      <c r="G20" s="20">
        <v>0</v>
      </c>
      <c r="H20" s="20">
        <v>0</v>
      </c>
      <c r="I20" s="20">
        <v>0</v>
      </c>
      <c r="J20" s="26">
        <v>42</v>
      </c>
      <c r="K20" s="27">
        <v>52</v>
      </c>
      <c r="L20" s="20">
        <v>0</v>
      </c>
      <c r="M20" s="20">
        <v>0</v>
      </c>
      <c r="N20" s="20">
        <v>10</v>
      </c>
      <c r="O20" s="20">
        <v>0</v>
      </c>
      <c r="P20" s="20">
        <v>0</v>
      </c>
      <c r="Q20" s="20">
        <v>0</v>
      </c>
      <c r="R20" s="20">
        <v>0</v>
      </c>
      <c r="S20" s="26">
        <v>42</v>
      </c>
      <c r="T20" s="20">
        <f t="shared" si="1"/>
        <v>0</v>
      </c>
      <c r="U20" s="20">
        <f t="shared" si="3"/>
        <v>0</v>
      </c>
      <c r="V20" s="20">
        <f t="shared" si="3"/>
        <v>0</v>
      </c>
      <c r="W20" s="20">
        <f t="shared" si="3"/>
        <v>0</v>
      </c>
      <c r="X20" s="20">
        <f t="shared" si="3"/>
        <v>0</v>
      </c>
      <c r="Y20" s="20">
        <f t="shared" si="3"/>
        <v>0</v>
      </c>
      <c r="Z20" s="20">
        <f t="shared" si="3"/>
        <v>0</v>
      </c>
      <c r="AA20" s="20">
        <f t="shared" si="3"/>
        <v>0</v>
      </c>
      <c r="AB20" s="20">
        <f t="shared" si="3"/>
        <v>0</v>
      </c>
      <c r="AC20" s="17" t="str">
        <f t="shared" si="2"/>
        <v>Ok</v>
      </c>
    </row>
    <row r="21" spans="1:29" x14ac:dyDescent="0.3">
      <c r="A21" s="17" t="s">
        <v>43</v>
      </c>
      <c r="B21" s="20">
        <v>54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6">
        <v>53</v>
      </c>
      <c r="K21" s="27">
        <v>54</v>
      </c>
      <c r="L21" s="20">
        <v>0</v>
      </c>
      <c r="M21" s="20">
        <v>0</v>
      </c>
      <c r="N21" s="20">
        <v>1</v>
      </c>
      <c r="O21" s="20">
        <v>0</v>
      </c>
      <c r="P21" s="20">
        <v>0</v>
      </c>
      <c r="Q21" s="20">
        <v>0</v>
      </c>
      <c r="R21" s="20">
        <v>0</v>
      </c>
      <c r="S21" s="26">
        <v>53</v>
      </c>
      <c r="T21" s="20">
        <f t="shared" si="1"/>
        <v>0</v>
      </c>
      <c r="U21" s="20">
        <f t="shared" si="3"/>
        <v>0</v>
      </c>
      <c r="V21" s="20">
        <f t="shared" si="3"/>
        <v>0</v>
      </c>
      <c r="W21" s="20">
        <f t="shared" si="3"/>
        <v>0</v>
      </c>
      <c r="X21" s="20">
        <f t="shared" si="3"/>
        <v>0</v>
      </c>
      <c r="Y21" s="20">
        <f t="shared" si="3"/>
        <v>0</v>
      </c>
      <c r="Z21" s="20">
        <f t="shared" si="3"/>
        <v>0</v>
      </c>
      <c r="AA21" s="20">
        <f t="shared" si="3"/>
        <v>0</v>
      </c>
      <c r="AB21" s="20">
        <f t="shared" si="3"/>
        <v>0</v>
      </c>
      <c r="AC21" s="17" t="str">
        <f t="shared" si="2"/>
        <v>Ok</v>
      </c>
    </row>
    <row r="22" spans="1:29" x14ac:dyDescent="0.3">
      <c r="A22" s="17" t="s">
        <v>32</v>
      </c>
      <c r="B22" s="20">
        <v>9</v>
      </c>
      <c r="C22" s="20">
        <v>0</v>
      </c>
      <c r="D22" s="20">
        <v>0</v>
      </c>
      <c r="E22" s="20">
        <v>5</v>
      </c>
      <c r="F22" s="20">
        <v>0</v>
      </c>
      <c r="G22" s="20">
        <v>0</v>
      </c>
      <c r="H22" s="20">
        <v>0</v>
      </c>
      <c r="I22" s="20">
        <v>0</v>
      </c>
      <c r="J22" s="26">
        <v>4</v>
      </c>
      <c r="K22" s="27">
        <v>9</v>
      </c>
      <c r="L22" s="20">
        <v>0</v>
      </c>
      <c r="M22" s="20">
        <v>0</v>
      </c>
      <c r="N22" s="20">
        <v>5</v>
      </c>
      <c r="O22" s="20">
        <v>0</v>
      </c>
      <c r="P22" s="20">
        <v>0</v>
      </c>
      <c r="Q22" s="20">
        <v>0</v>
      </c>
      <c r="R22" s="20">
        <v>0</v>
      </c>
      <c r="S22" s="26">
        <v>4</v>
      </c>
      <c r="T22" s="20">
        <f t="shared" si="1"/>
        <v>0</v>
      </c>
      <c r="U22" s="20">
        <f t="shared" si="3"/>
        <v>0</v>
      </c>
      <c r="V22" s="20">
        <f t="shared" si="3"/>
        <v>0</v>
      </c>
      <c r="W22" s="20">
        <f t="shared" si="3"/>
        <v>0</v>
      </c>
      <c r="X22" s="20">
        <f t="shared" si="3"/>
        <v>0</v>
      </c>
      <c r="Y22" s="20">
        <f t="shared" si="3"/>
        <v>0</v>
      </c>
      <c r="Z22" s="20">
        <f t="shared" si="3"/>
        <v>0</v>
      </c>
      <c r="AA22" s="20">
        <f t="shared" si="3"/>
        <v>0</v>
      </c>
      <c r="AB22" s="20">
        <f t="shared" si="3"/>
        <v>0</v>
      </c>
      <c r="AC22" s="17" t="str">
        <f t="shared" si="2"/>
        <v>Ok</v>
      </c>
    </row>
    <row r="23" spans="1:29" x14ac:dyDescent="0.3">
      <c r="A23" s="17" t="s">
        <v>33</v>
      </c>
      <c r="B23" s="20">
        <v>29</v>
      </c>
      <c r="C23" s="20">
        <v>0</v>
      </c>
      <c r="D23" s="20">
        <v>0</v>
      </c>
      <c r="E23" s="20">
        <v>14</v>
      </c>
      <c r="F23" s="20">
        <v>0</v>
      </c>
      <c r="G23" s="20">
        <v>0</v>
      </c>
      <c r="H23" s="20">
        <v>0</v>
      </c>
      <c r="I23" s="20">
        <v>0</v>
      </c>
      <c r="J23" s="26">
        <v>15</v>
      </c>
      <c r="K23" s="27">
        <v>29</v>
      </c>
      <c r="L23" s="20">
        <v>0</v>
      </c>
      <c r="M23" s="20">
        <v>0</v>
      </c>
      <c r="N23" s="20">
        <v>14</v>
      </c>
      <c r="O23" s="20">
        <v>0</v>
      </c>
      <c r="P23" s="20">
        <v>0</v>
      </c>
      <c r="Q23" s="20">
        <v>0</v>
      </c>
      <c r="R23" s="20">
        <v>0</v>
      </c>
      <c r="S23" s="26">
        <v>15</v>
      </c>
      <c r="T23" s="20">
        <f t="shared" si="1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17" t="str">
        <f t="shared" si="2"/>
        <v>Ok</v>
      </c>
    </row>
    <row r="24" spans="1:29" x14ac:dyDescent="0.3">
      <c r="A24" s="17" t="s">
        <v>34</v>
      </c>
      <c r="B24" s="20">
        <v>119</v>
      </c>
      <c r="C24" s="20">
        <v>0</v>
      </c>
      <c r="D24" s="20">
        <v>0</v>
      </c>
      <c r="E24" s="20">
        <v>44</v>
      </c>
      <c r="F24" s="20">
        <v>0</v>
      </c>
      <c r="G24" s="20">
        <v>0</v>
      </c>
      <c r="H24" s="20">
        <v>0</v>
      </c>
      <c r="I24" s="20">
        <v>0</v>
      </c>
      <c r="J24" s="26">
        <v>75</v>
      </c>
      <c r="K24" s="27">
        <v>119</v>
      </c>
      <c r="L24" s="20">
        <v>0</v>
      </c>
      <c r="M24" s="20">
        <v>0</v>
      </c>
      <c r="N24" s="20">
        <v>44</v>
      </c>
      <c r="O24" s="20">
        <v>0</v>
      </c>
      <c r="P24" s="20">
        <v>0</v>
      </c>
      <c r="Q24" s="20">
        <v>0</v>
      </c>
      <c r="R24" s="20">
        <v>0</v>
      </c>
      <c r="S24" s="26">
        <v>75</v>
      </c>
      <c r="T24" s="20">
        <f t="shared" si="1"/>
        <v>0</v>
      </c>
      <c r="U24" s="20">
        <f t="shared" si="3"/>
        <v>0</v>
      </c>
      <c r="V24" s="20">
        <f t="shared" si="3"/>
        <v>0</v>
      </c>
      <c r="W24" s="20">
        <f t="shared" si="3"/>
        <v>0</v>
      </c>
      <c r="X24" s="20">
        <f t="shared" si="3"/>
        <v>0</v>
      </c>
      <c r="Y24" s="20">
        <f t="shared" si="3"/>
        <v>0</v>
      </c>
      <c r="Z24" s="20">
        <f t="shared" si="3"/>
        <v>0</v>
      </c>
      <c r="AA24" s="20">
        <f t="shared" si="3"/>
        <v>0</v>
      </c>
      <c r="AB24" s="20">
        <f t="shared" si="3"/>
        <v>0</v>
      </c>
      <c r="AC24" s="17" t="str">
        <f t="shared" si="2"/>
        <v>Ok</v>
      </c>
    </row>
    <row r="25" spans="1:29" x14ac:dyDescent="0.3">
      <c r="A25" s="17" t="s">
        <v>35</v>
      </c>
      <c r="B25" s="20">
        <v>184</v>
      </c>
      <c r="C25" s="20">
        <v>0</v>
      </c>
      <c r="D25" s="20">
        <v>0</v>
      </c>
      <c r="E25" s="20">
        <v>102</v>
      </c>
      <c r="F25" s="20">
        <v>0</v>
      </c>
      <c r="G25" s="20">
        <v>0</v>
      </c>
      <c r="H25" s="20">
        <v>0</v>
      </c>
      <c r="I25" s="20">
        <v>0</v>
      </c>
      <c r="J25" s="26">
        <v>82</v>
      </c>
      <c r="K25" s="27">
        <v>184</v>
      </c>
      <c r="L25" s="20">
        <v>0</v>
      </c>
      <c r="M25" s="20">
        <v>0</v>
      </c>
      <c r="N25" s="20">
        <v>102</v>
      </c>
      <c r="O25" s="20">
        <v>0</v>
      </c>
      <c r="P25" s="20">
        <v>0</v>
      </c>
      <c r="Q25" s="20">
        <v>0</v>
      </c>
      <c r="R25" s="20">
        <v>0</v>
      </c>
      <c r="S25" s="26">
        <v>82</v>
      </c>
      <c r="T25" s="20">
        <f t="shared" si="1"/>
        <v>0</v>
      </c>
      <c r="U25" s="20">
        <f t="shared" si="3"/>
        <v>0</v>
      </c>
      <c r="V25" s="20">
        <f t="shared" si="3"/>
        <v>0</v>
      </c>
      <c r="W25" s="20">
        <f t="shared" si="3"/>
        <v>0</v>
      </c>
      <c r="X25" s="20">
        <f t="shared" si="3"/>
        <v>0</v>
      </c>
      <c r="Y25" s="20">
        <f t="shared" si="3"/>
        <v>0</v>
      </c>
      <c r="Z25" s="20">
        <f t="shared" si="3"/>
        <v>0</v>
      </c>
      <c r="AA25" s="20">
        <f t="shared" si="3"/>
        <v>0</v>
      </c>
      <c r="AB25" s="20">
        <f t="shared" si="3"/>
        <v>0</v>
      </c>
      <c r="AC25" s="17" t="str">
        <f t="shared" si="2"/>
        <v>Ok</v>
      </c>
    </row>
    <row r="26" spans="1:29" x14ac:dyDescent="0.3">
      <c r="A26" s="17" t="s">
        <v>179</v>
      </c>
      <c r="B26" s="20">
        <v>12</v>
      </c>
      <c r="C26" s="20">
        <v>0</v>
      </c>
      <c r="D26" s="20">
        <v>0</v>
      </c>
      <c r="E26" s="20">
        <v>9</v>
      </c>
      <c r="F26" s="20">
        <v>0</v>
      </c>
      <c r="G26" s="20">
        <v>0</v>
      </c>
      <c r="H26" s="20">
        <v>0</v>
      </c>
      <c r="I26" s="20">
        <v>0</v>
      </c>
      <c r="J26" s="26">
        <v>3</v>
      </c>
      <c r="K26" s="27">
        <v>12</v>
      </c>
      <c r="L26" s="20">
        <v>0</v>
      </c>
      <c r="M26" s="20">
        <v>0</v>
      </c>
      <c r="N26" s="20">
        <v>9</v>
      </c>
      <c r="O26" s="20">
        <v>0</v>
      </c>
      <c r="P26" s="20">
        <v>0</v>
      </c>
      <c r="Q26" s="20">
        <v>0</v>
      </c>
      <c r="R26" s="20">
        <v>0</v>
      </c>
      <c r="S26" s="26">
        <v>3</v>
      </c>
      <c r="T26" s="20">
        <f t="shared" si="1"/>
        <v>0</v>
      </c>
      <c r="U26" s="20">
        <f t="shared" si="3"/>
        <v>0</v>
      </c>
      <c r="V26" s="20">
        <f t="shared" si="3"/>
        <v>0</v>
      </c>
      <c r="W26" s="20">
        <f t="shared" si="3"/>
        <v>0</v>
      </c>
      <c r="X26" s="20">
        <f t="shared" si="3"/>
        <v>0</v>
      </c>
      <c r="Y26" s="20">
        <f t="shared" si="3"/>
        <v>0</v>
      </c>
      <c r="Z26" s="20">
        <f t="shared" si="3"/>
        <v>0</v>
      </c>
      <c r="AA26" s="20">
        <f t="shared" si="3"/>
        <v>0</v>
      </c>
      <c r="AB26" s="20">
        <f t="shared" si="3"/>
        <v>0</v>
      </c>
      <c r="AC26" s="17" t="str">
        <f t="shared" si="2"/>
        <v>Ok</v>
      </c>
    </row>
    <row r="27" spans="1:29" x14ac:dyDescent="0.3">
      <c r="A27" s="17" t="s">
        <v>162</v>
      </c>
      <c r="B27" s="20">
        <v>38</v>
      </c>
      <c r="C27" s="20">
        <v>0</v>
      </c>
      <c r="D27" s="20">
        <v>0</v>
      </c>
      <c r="E27" s="20">
        <v>4</v>
      </c>
      <c r="F27" s="20">
        <v>0</v>
      </c>
      <c r="G27" s="20">
        <v>0</v>
      </c>
      <c r="H27" s="20">
        <v>0</v>
      </c>
      <c r="I27" s="20">
        <v>0</v>
      </c>
      <c r="J27" s="26">
        <v>34</v>
      </c>
      <c r="K27" s="27">
        <v>38</v>
      </c>
      <c r="L27" s="20">
        <v>0</v>
      </c>
      <c r="M27" s="20">
        <v>0</v>
      </c>
      <c r="N27" s="20">
        <v>4</v>
      </c>
      <c r="O27" s="20">
        <v>0</v>
      </c>
      <c r="P27" s="20">
        <v>0</v>
      </c>
      <c r="Q27" s="20">
        <v>0</v>
      </c>
      <c r="R27" s="20">
        <v>0</v>
      </c>
      <c r="S27" s="26">
        <v>34</v>
      </c>
      <c r="T27" s="20">
        <f t="shared" si="1"/>
        <v>0</v>
      </c>
      <c r="U27" s="20">
        <f t="shared" si="3"/>
        <v>0</v>
      </c>
      <c r="V27" s="20">
        <f t="shared" si="3"/>
        <v>0</v>
      </c>
      <c r="W27" s="20">
        <f t="shared" si="3"/>
        <v>0</v>
      </c>
      <c r="X27" s="20">
        <f t="shared" si="3"/>
        <v>0</v>
      </c>
      <c r="Y27" s="20">
        <f t="shared" si="3"/>
        <v>0</v>
      </c>
      <c r="Z27" s="20">
        <f t="shared" si="3"/>
        <v>0</v>
      </c>
      <c r="AA27" s="20">
        <f t="shared" si="3"/>
        <v>0</v>
      </c>
      <c r="AB27" s="20">
        <f t="shared" si="3"/>
        <v>0</v>
      </c>
      <c r="AC27" s="17" t="str">
        <f t="shared" si="2"/>
        <v>Ok</v>
      </c>
    </row>
    <row r="28" spans="1:29" x14ac:dyDescent="0.3">
      <c r="A28" s="17" t="s">
        <v>37</v>
      </c>
      <c r="B28" s="20">
        <v>129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129</v>
      </c>
      <c r="K28" s="27">
        <v>129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129</v>
      </c>
      <c r="T28" s="20">
        <f t="shared" si="1"/>
        <v>0</v>
      </c>
      <c r="U28" s="20">
        <f t="shared" si="3"/>
        <v>0</v>
      </c>
      <c r="V28" s="20">
        <f t="shared" si="3"/>
        <v>0</v>
      </c>
      <c r="W28" s="20">
        <f t="shared" si="3"/>
        <v>0</v>
      </c>
      <c r="X28" s="20">
        <f t="shared" si="3"/>
        <v>0</v>
      </c>
      <c r="Y28" s="20">
        <f t="shared" si="3"/>
        <v>0</v>
      </c>
      <c r="Z28" s="20">
        <f t="shared" si="3"/>
        <v>0</v>
      </c>
      <c r="AA28" s="20">
        <f t="shared" si="3"/>
        <v>0</v>
      </c>
      <c r="AB28" s="20">
        <f t="shared" si="3"/>
        <v>0</v>
      </c>
      <c r="AC28" s="17" t="str">
        <f t="shared" si="2"/>
        <v>Ok</v>
      </c>
    </row>
    <row r="29" spans="1:29" x14ac:dyDescent="0.3">
      <c r="A29" s="17" t="s">
        <v>58</v>
      </c>
      <c r="B29" s="20">
        <v>40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40</v>
      </c>
      <c r="K29" s="27">
        <v>40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40</v>
      </c>
      <c r="T29" s="20">
        <f t="shared" si="1"/>
        <v>0</v>
      </c>
      <c r="U29" s="20">
        <f t="shared" ref="U29:AB44" si="11">C29-L29</f>
        <v>0</v>
      </c>
      <c r="V29" s="20">
        <f t="shared" ref="V29" si="12">D29-M29</f>
        <v>0</v>
      </c>
      <c r="W29" s="20">
        <f t="shared" ref="W29" si="13">E29-N29</f>
        <v>0</v>
      </c>
      <c r="X29" s="20">
        <f t="shared" ref="X29" si="14">F29-O29</f>
        <v>0</v>
      </c>
      <c r="Y29" s="20">
        <f t="shared" ref="Y29" si="15">G29-P29</f>
        <v>0</v>
      </c>
      <c r="Z29" s="20">
        <f t="shared" ref="Z29" si="16">H29-Q29</f>
        <v>0</v>
      </c>
      <c r="AA29" s="20">
        <f t="shared" ref="AA29" si="17">I29-R29</f>
        <v>0</v>
      </c>
      <c r="AB29" s="20">
        <f t="shared" ref="AB29" si="18">J29-S29</f>
        <v>0</v>
      </c>
      <c r="AC29" s="17" t="str">
        <f t="shared" si="2"/>
        <v>Ok</v>
      </c>
    </row>
    <row r="30" spans="1:29" x14ac:dyDescent="0.3">
      <c r="A30" s="17" t="s">
        <v>59</v>
      </c>
      <c r="B30" s="20">
        <v>17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17</v>
      </c>
      <c r="K30" s="27">
        <v>17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17</v>
      </c>
      <c r="T30" s="20">
        <f t="shared" si="1"/>
        <v>0</v>
      </c>
      <c r="U30" s="20">
        <f t="shared" si="11"/>
        <v>0</v>
      </c>
      <c r="V30" s="20">
        <f t="shared" si="11"/>
        <v>0</v>
      </c>
      <c r="W30" s="20">
        <f t="shared" si="11"/>
        <v>0</v>
      </c>
      <c r="X30" s="20">
        <f t="shared" si="11"/>
        <v>0</v>
      </c>
      <c r="Y30" s="20">
        <f t="shared" si="11"/>
        <v>0</v>
      </c>
      <c r="Z30" s="20">
        <f t="shared" si="11"/>
        <v>0</v>
      </c>
      <c r="AA30" s="20">
        <f t="shared" si="11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24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1"/>
        <v>0</v>
      </c>
      <c r="U31" s="20">
        <f t="shared" si="11"/>
        <v>0</v>
      </c>
      <c r="V31" s="20">
        <f t="shared" si="11"/>
        <v>0</v>
      </c>
      <c r="W31" s="20">
        <f t="shared" si="11"/>
        <v>0</v>
      </c>
      <c r="X31" s="20">
        <f t="shared" si="11"/>
        <v>0</v>
      </c>
      <c r="Y31" s="20">
        <f t="shared" si="11"/>
        <v>0</v>
      </c>
      <c r="Z31" s="20">
        <f t="shared" si="11"/>
        <v>0</v>
      </c>
      <c r="AA31" s="20">
        <f t="shared" si="11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40</v>
      </c>
      <c r="B32" s="20">
        <v>170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170</v>
      </c>
      <c r="K32" s="27">
        <v>170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170</v>
      </c>
      <c r="T32" s="20">
        <f t="shared" si="1"/>
        <v>0</v>
      </c>
      <c r="U32" s="20">
        <f t="shared" si="11"/>
        <v>0</v>
      </c>
      <c r="V32" s="20">
        <f t="shared" si="11"/>
        <v>0</v>
      </c>
      <c r="W32" s="20">
        <f t="shared" si="11"/>
        <v>0</v>
      </c>
      <c r="X32" s="20">
        <f t="shared" si="11"/>
        <v>0</v>
      </c>
      <c r="Y32" s="20">
        <f t="shared" si="11"/>
        <v>0</v>
      </c>
      <c r="Z32" s="20">
        <f t="shared" si="11"/>
        <v>0</v>
      </c>
      <c r="AA32" s="20">
        <f t="shared" si="11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64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11"/>
        <v>0</v>
      </c>
      <c r="V33" s="20">
        <f t="shared" si="11"/>
        <v>0</v>
      </c>
      <c r="W33" s="20">
        <f t="shared" si="11"/>
        <v>0</v>
      </c>
      <c r="X33" s="20">
        <f t="shared" si="11"/>
        <v>0</v>
      </c>
      <c r="Y33" s="20">
        <f t="shared" si="11"/>
        <v>0</v>
      </c>
      <c r="Z33" s="20">
        <f t="shared" si="11"/>
        <v>0</v>
      </c>
      <c r="AA33" s="20">
        <f t="shared" si="11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44</v>
      </c>
      <c r="B34" s="20">
        <v>215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215</v>
      </c>
      <c r="K34" s="27">
        <v>215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215</v>
      </c>
      <c r="T34" s="20">
        <f t="shared" si="1"/>
        <v>0</v>
      </c>
      <c r="U34" s="20">
        <f t="shared" si="11"/>
        <v>0</v>
      </c>
      <c r="V34" s="20">
        <f t="shared" si="11"/>
        <v>0</v>
      </c>
      <c r="W34" s="20">
        <f t="shared" si="11"/>
        <v>0</v>
      </c>
      <c r="X34" s="20">
        <f t="shared" si="11"/>
        <v>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29</v>
      </c>
      <c r="B35" s="20">
        <v>88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88</v>
      </c>
      <c r="K35" s="27">
        <v>88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88</v>
      </c>
      <c r="T35" s="20">
        <f t="shared" si="1"/>
        <v>0</v>
      </c>
      <c r="U35" s="20">
        <f t="shared" si="11"/>
        <v>0</v>
      </c>
      <c r="V35" s="20">
        <f t="shared" si="11"/>
        <v>0</v>
      </c>
      <c r="W35" s="20">
        <f t="shared" si="11"/>
        <v>0</v>
      </c>
      <c r="X35" s="20">
        <f t="shared" si="11"/>
        <v>0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30</v>
      </c>
      <c r="B36" s="20">
        <v>79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79</v>
      </c>
      <c r="K36" s="27">
        <v>79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79</v>
      </c>
      <c r="T36" s="20">
        <f t="shared" si="1"/>
        <v>0</v>
      </c>
      <c r="U36" s="20">
        <f t="shared" si="11"/>
        <v>0</v>
      </c>
      <c r="V36" s="20">
        <f t="shared" si="11"/>
        <v>0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31</v>
      </c>
      <c r="B37" s="20">
        <v>25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25</v>
      </c>
      <c r="K37" s="27">
        <v>25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25</v>
      </c>
      <c r="T37" s="20">
        <f t="shared" si="1"/>
        <v>0</v>
      </c>
      <c r="U37" s="20">
        <f t="shared" si="11"/>
        <v>0</v>
      </c>
      <c r="V37" s="20">
        <f t="shared" si="11"/>
        <v>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154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1"/>
        <v>0</v>
      </c>
      <c r="U38" s="20">
        <f t="shared" si="11"/>
        <v>0</v>
      </c>
      <c r="V38" s="20">
        <f t="shared" si="11"/>
        <v>0</v>
      </c>
      <c r="W38" s="20">
        <f t="shared" si="11"/>
        <v>0</v>
      </c>
      <c r="X38" s="20">
        <f t="shared" si="11"/>
        <v>0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155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11"/>
        <v>0</v>
      </c>
      <c r="V39" s="20">
        <f t="shared" si="11"/>
        <v>0</v>
      </c>
      <c r="W39" s="20">
        <f t="shared" si="11"/>
        <v>0</v>
      </c>
      <c r="X39" s="20">
        <f t="shared" si="11"/>
        <v>0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156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11"/>
        <v>0</v>
      </c>
      <c r="V40" s="20">
        <f t="shared" si="11"/>
        <v>0</v>
      </c>
      <c r="W40" s="20">
        <f t="shared" si="11"/>
        <v>0</v>
      </c>
      <c r="X40" s="20">
        <f t="shared" si="11"/>
        <v>0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157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158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11"/>
        <v>0</v>
      </c>
      <c r="V42" s="20">
        <f t="shared" si="11"/>
        <v>0</v>
      </c>
      <c r="W42" s="20">
        <f t="shared" si="11"/>
        <v>0</v>
      </c>
      <c r="X42" s="20">
        <f t="shared" si="11"/>
        <v>0</v>
      </c>
      <c r="Y42" s="20">
        <f t="shared" si="11"/>
        <v>0</v>
      </c>
      <c r="Z42" s="20">
        <f t="shared" si="11"/>
        <v>0</v>
      </c>
      <c r="AA42" s="20">
        <f t="shared" si="11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159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11"/>
        <v>0</v>
      </c>
      <c r="V43" s="20">
        <f t="shared" si="11"/>
        <v>0</v>
      </c>
      <c r="W43" s="20">
        <f t="shared" si="11"/>
        <v>0</v>
      </c>
      <c r="X43" s="20">
        <f t="shared" si="11"/>
        <v>0</v>
      </c>
      <c r="Y43" s="20">
        <f t="shared" si="11"/>
        <v>0</v>
      </c>
      <c r="Z43" s="20">
        <f t="shared" si="11"/>
        <v>0</v>
      </c>
      <c r="AA43" s="20">
        <f t="shared" si="11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160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11"/>
        <v>0</v>
      </c>
      <c r="V44" s="20">
        <f t="shared" si="11"/>
        <v>0</v>
      </c>
      <c r="W44" s="20">
        <f t="shared" si="11"/>
        <v>0</v>
      </c>
      <c r="X44" s="20">
        <f t="shared" si="11"/>
        <v>0</v>
      </c>
      <c r="Y44" s="20">
        <f t="shared" si="11"/>
        <v>0</v>
      </c>
      <c r="Z44" s="20">
        <f t="shared" si="11"/>
        <v>0</v>
      </c>
      <c r="AA44" s="20">
        <f t="shared" si="11"/>
        <v>0</v>
      </c>
      <c r="AB44" s="20">
        <f t="shared" si="11"/>
        <v>0</v>
      </c>
      <c r="AC44" s="17" t="str">
        <f t="shared" si="2"/>
        <v>Ok</v>
      </c>
    </row>
    <row r="45" spans="1:29" x14ac:dyDescent="0.3">
      <c r="A45" s="17" t="s">
        <v>161</v>
      </c>
      <c r="B45" s="20">
        <v>48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48</v>
      </c>
      <c r="K45" s="27">
        <v>48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48</v>
      </c>
      <c r="T45" s="20">
        <f t="shared" si="1"/>
        <v>0</v>
      </c>
      <c r="U45" s="20">
        <f t="shared" ref="U45:AB60" si="19">C45-L45</f>
        <v>0</v>
      </c>
      <c r="V45" s="20">
        <f t="shared" ref="V45:V55" si="20">D45-M45</f>
        <v>0</v>
      </c>
      <c r="W45" s="20">
        <f t="shared" ref="W45:W55" si="21">E45-N45</f>
        <v>0</v>
      </c>
      <c r="X45" s="20">
        <f t="shared" ref="X45:X55" si="22">F45-O45</f>
        <v>0</v>
      </c>
      <c r="Y45" s="20">
        <f t="shared" ref="Y45:Y55" si="23">G45-P45</f>
        <v>0</v>
      </c>
      <c r="Z45" s="20">
        <f t="shared" ref="Z45:Z55" si="24">H45-Q45</f>
        <v>0</v>
      </c>
      <c r="AA45" s="20">
        <f t="shared" ref="AA45:AA55" si="25">I45-R45</f>
        <v>0</v>
      </c>
      <c r="AB45" s="20">
        <f t="shared" ref="AB45:AB55" si="26">J45-S45</f>
        <v>0</v>
      </c>
      <c r="AC45" s="17" t="str">
        <f t="shared" si="2"/>
        <v>Ok</v>
      </c>
    </row>
    <row r="46" spans="1:29" x14ac:dyDescent="0.3">
      <c r="A46" s="17" t="s">
        <v>163</v>
      </c>
      <c r="B46" s="20">
        <v>37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37</v>
      </c>
      <c r="K46" s="27">
        <v>37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37</v>
      </c>
      <c r="T46" s="20">
        <f t="shared" si="1"/>
        <v>0</v>
      </c>
      <c r="U46" s="20">
        <f t="shared" si="19"/>
        <v>0</v>
      </c>
      <c r="V46" s="20">
        <f t="shared" si="20"/>
        <v>0</v>
      </c>
      <c r="W46" s="20">
        <f t="shared" si="21"/>
        <v>0</v>
      </c>
      <c r="X46" s="20">
        <f t="shared" si="22"/>
        <v>0</v>
      </c>
      <c r="Y46" s="20">
        <f t="shared" si="23"/>
        <v>0</v>
      </c>
      <c r="Z46" s="20">
        <f t="shared" si="24"/>
        <v>0</v>
      </c>
      <c r="AA46" s="20">
        <f t="shared" si="25"/>
        <v>0</v>
      </c>
      <c r="AB46" s="20">
        <f t="shared" si="26"/>
        <v>0</v>
      </c>
      <c r="AC46" s="17" t="str">
        <f t="shared" si="2"/>
        <v>Ok</v>
      </c>
    </row>
    <row r="47" spans="1:29" x14ac:dyDescent="0.3">
      <c r="A47" s="17" t="s">
        <v>164</v>
      </c>
      <c r="B47" s="20">
        <v>80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80</v>
      </c>
      <c r="K47" s="27">
        <v>80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80</v>
      </c>
      <c r="T47" s="20">
        <f t="shared" si="1"/>
        <v>0</v>
      </c>
      <c r="U47" s="20">
        <f t="shared" si="19"/>
        <v>0</v>
      </c>
      <c r="V47" s="20">
        <f t="shared" si="20"/>
        <v>0</v>
      </c>
      <c r="W47" s="20">
        <f t="shared" si="21"/>
        <v>0</v>
      </c>
      <c r="X47" s="20">
        <f t="shared" si="22"/>
        <v>0</v>
      </c>
      <c r="Y47" s="20">
        <f t="shared" si="23"/>
        <v>0</v>
      </c>
      <c r="Z47" s="20">
        <f t="shared" si="24"/>
        <v>0</v>
      </c>
      <c r="AA47" s="20">
        <f t="shared" si="25"/>
        <v>0</v>
      </c>
      <c r="AB47" s="20">
        <f t="shared" si="26"/>
        <v>0</v>
      </c>
      <c r="AC47" s="17" t="str">
        <f t="shared" si="2"/>
        <v>Ok</v>
      </c>
    </row>
    <row r="48" spans="1:29" x14ac:dyDescent="0.3">
      <c r="A48" s="17" t="s">
        <v>165</v>
      </c>
      <c r="B48" s="20">
        <v>154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154</v>
      </c>
      <c r="K48" s="27">
        <v>154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154</v>
      </c>
      <c r="T48" s="20">
        <f t="shared" si="1"/>
        <v>0</v>
      </c>
      <c r="U48" s="20">
        <f t="shared" si="19"/>
        <v>0</v>
      </c>
      <c r="V48" s="20">
        <f t="shared" si="20"/>
        <v>0</v>
      </c>
      <c r="W48" s="20">
        <f t="shared" si="21"/>
        <v>0</v>
      </c>
      <c r="X48" s="20">
        <f t="shared" si="22"/>
        <v>0</v>
      </c>
      <c r="Y48" s="20">
        <f t="shared" si="23"/>
        <v>0</v>
      </c>
      <c r="Z48" s="20">
        <f t="shared" si="24"/>
        <v>0</v>
      </c>
      <c r="AA48" s="20">
        <f t="shared" si="25"/>
        <v>0</v>
      </c>
      <c r="AB48" s="20">
        <f t="shared" si="26"/>
        <v>0</v>
      </c>
      <c r="AC48" s="17" t="str">
        <f t="shared" si="2"/>
        <v>Ok</v>
      </c>
    </row>
    <row r="49" spans="1:29" x14ac:dyDescent="0.3">
      <c r="A49" s="17" t="s">
        <v>167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"/>
        <v>0</v>
      </c>
      <c r="U49" s="20">
        <f t="shared" si="19"/>
        <v>0</v>
      </c>
      <c r="V49" s="20">
        <f t="shared" si="20"/>
        <v>0</v>
      </c>
      <c r="W49" s="20">
        <f t="shared" si="21"/>
        <v>0</v>
      </c>
      <c r="X49" s="20">
        <f t="shared" si="22"/>
        <v>0</v>
      </c>
      <c r="Y49" s="20">
        <f t="shared" si="23"/>
        <v>0</v>
      </c>
      <c r="Z49" s="20">
        <f t="shared" si="24"/>
        <v>0</v>
      </c>
      <c r="AA49" s="20">
        <f t="shared" si="25"/>
        <v>0</v>
      </c>
      <c r="AB49" s="20">
        <f t="shared" si="26"/>
        <v>0</v>
      </c>
      <c r="AC49" s="17" t="str">
        <f t="shared" si="2"/>
        <v>Ok</v>
      </c>
    </row>
    <row r="50" spans="1:29" x14ac:dyDescent="0.3">
      <c r="A50" s="17" t="s">
        <v>168</v>
      </c>
      <c r="B50" s="20">
        <v>49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49</v>
      </c>
      <c r="K50" s="27">
        <v>49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49</v>
      </c>
      <c r="T50" s="20">
        <f t="shared" si="1"/>
        <v>0</v>
      </c>
      <c r="U50" s="20">
        <f t="shared" si="19"/>
        <v>0</v>
      </c>
      <c r="V50" s="20">
        <f t="shared" si="20"/>
        <v>0</v>
      </c>
      <c r="W50" s="20">
        <f t="shared" si="21"/>
        <v>0</v>
      </c>
      <c r="X50" s="20">
        <f t="shared" si="22"/>
        <v>0</v>
      </c>
      <c r="Y50" s="20">
        <f t="shared" si="23"/>
        <v>0</v>
      </c>
      <c r="Z50" s="20">
        <f t="shared" si="24"/>
        <v>0</v>
      </c>
      <c r="AA50" s="20">
        <f t="shared" si="25"/>
        <v>0</v>
      </c>
      <c r="AB50" s="20">
        <f t="shared" si="26"/>
        <v>0</v>
      </c>
      <c r="AC50" s="17" t="str">
        <f t="shared" si="2"/>
        <v>Ok</v>
      </c>
    </row>
    <row r="51" spans="1:29" x14ac:dyDescent="0.3">
      <c r="A51" s="17" t="s">
        <v>169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"/>
        <v>0</v>
      </c>
      <c r="U51" s="20">
        <f t="shared" si="19"/>
        <v>0</v>
      </c>
      <c r="V51" s="20">
        <f t="shared" si="20"/>
        <v>0</v>
      </c>
      <c r="W51" s="20">
        <f t="shared" si="21"/>
        <v>0</v>
      </c>
      <c r="X51" s="20">
        <f t="shared" si="22"/>
        <v>0</v>
      </c>
      <c r="Y51" s="20">
        <f t="shared" si="23"/>
        <v>0</v>
      </c>
      <c r="Z51" s="20">
        <f t="shared" si="24"/>
        <v>0</v>
      </c>
      <c r="AA51" s="20">
        <f t="shared" si="25"/>
        <v>0</v>
      </c>
      <c r="AB51" s="20">
        <f t="shared" si="26"/>
        <v>0</v>
      </c>
      <c r="AC51" s="17" t="str">
        <f t="shared" si="2"/>
        <v>Ok</v>
      </c>
    </row>
    <row r="52" spans="1:29" x14ac:dyDescent="0.3">
      <c r="A52" s="17" t="s">
        <v>45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"/>
        <v>0</v>
      </c>
      <c r="U52" s="20">
        <f t="shared" si="19"/>
        <v>0</v>
      </c>
      <c r="V52" s="20">
        <f t="shared" si="20"/>
        <v>0</v>
      </c>
      <c r="W52" s="20">
        <f t="shared" si="21"/>
        <v>0</v>
      </c>
      <c r="X52" s="20">
        <f t="shared" si="22"/>
        <v>0</v>
      </c>
      <c r="Y52" s="20">
        <f t="shared" si="23"/>
        <v>0</v>
      </c>
      <c r="Z52" s="20">
        <f t="shared" si="24"/>
        <v>0</v>
      </c>
      <c r="AA52" s="20">
        <f t="shared" si="25"/>
        <v>0</v>
      </c>
      <c r="AB52" s="20">
        <f t="shared" si="26"/>
        <v>0</v>
      </c>
      <c r="AC52" s="17" t="str">
        <f t="shared" si="2"/>
        <v>Ok</v>
      </c>
    </row>
    <row r="53" spans="1:29" x14ac:dyDescent="0.3">
      <c r="A53" s="17" t="s">
        <v>170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19"/>
        <v>0</v>
      </c>
      <c r="V53" s="20">
        <f t="shared" si="20"/>
        <v>0</v>
      </c>
      <c r="W53" s="20">
        <f t="shared" si="21"/>
        <v>0</v>
      </c>
      <c r="X53" s="20">
        <f t="shared" si="22"/>
        <v>0</v>
      </c>
      <c r="Y53" s="20">
        <f t="shared" si="23"/>
        <v>0</v>
      </c>
      <c r="Z53" s="20">
        <f t="shared" si="24"/>
        <v>0</v>
      </c>
      <c r="AA53" s="20">
        <f t="shared" si="25"/>
        <v>0</v>
      </c>
      <c r="AB53" s="20">
        <f t="shared" si="26"/>
        <v>0</v>
      </c>
      <c r="AC53" s="17" t="str">
        <f t="shared" si="2"/>
        <v>Ok</v>
      </c>
    </row>
    <row r="54" spans="1:29" x14ac:dyDescent="0.3">
      <c r="A54" s="17" t="s">
        <v>171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19"/>
        <v>0</v>
      </c>
      <c r="V54" s="20">
        <f t="shared" si="20"/>
        <v>0</v>
      </c>
      <c r="W54" s="20">
        <f t="shared" si="21"/>
        <v>0</v>
      </c>
      <c r="X54" s="20">
        <f t="shared" si="22"/>
        <v>0</v>
      </c>
      <c r="Y54" s="20">
        <f t="shared" si="23"/>
        <v>0</v>
      </c>
      <c r="Z54" s="20">
        <f t="shared" si="24"/>
        <v>0</v>
      </c>
      <c r="AA54" s="20">
        <f t="shared" si="25"/>
        <v>0</v>
      </c>
      <c r="AB54" s="20">
        <f t="shared" si="26"/>
        <v>0</v>
      </c>
      <c r="AC54" s="17" t="str">
        <f t="shared" si="2"/>
        <v>Ok</v>
      </c>
    </row>
    <row r="55" spans="1:29" x14ac:dyDescent="0.3">
      <c r="A55" s="17" t="s">
        <v>172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19"/>
        <v>0</v>
      </c>
      <c r="V55" s="20">
        <f t="shared" si="20"/>
        <v>0</v>
      </c>
      <c r="W55" s="20">
        <f t="shared" si="21"/>
        <v>0</v>
      </c>
      <c r="X55" s="20">
        <f t="shared" si="22"/>
        <v>0</v>
      </c>
      <c r="Y55" s="20">
        <f t="shared" si="23"/>
        <v>0</v>
      </c>
      <c r="Z55" s="20">
        <f t="shared" si="24"/>
        <v>0</v>
      </c>
      <c r="AA55" s="20">
        <f t="shared" si="25"/>
        <v>0</v>
      </c>
      <c r="AB55" s="20">
        <f t="shared" si="26"/>
        <v>0</v>
      </c>
      <c r="AC55" s="17" t="str">
        <f t="shared" si="2"/>
        <v>Ok</v>
      </c>
    </row>
    <row r="56" spans="1:29" x14ac:dyDescent="0.3">
      <c r="A56" s="17" t="s">
        <v>173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"/>
        <v>0</v>
      </c>
      <c r="U56" s="20">
        <f t="shared" si="19"/>
        <v>0</v>
      </c>
      <c r="V56" s="20">
        <f t="shared" si="19"/>
        <v>0</v>
      </c>
      <c r="W56" s="20">
        <f t="shared" si="19"/>
        <v>0</v>
      </c>
      <c r="X56" s="20">
        <f t="shared" si="19"/>
        <v>0</v>
      </c>
      <c r="Y56" s="20">
        <f t="shared" si="19"/>
        <v>0</v>
      </c>
      <c r="Z56" s="20">
        <f t="shared" si="19"/>
        <v>0</v>
      </c>
      <c r="AA56" s="20">
        <f t="shared" si="19"/>
        <v>0</v>
      </c>
      <c r="AB56" s="20">
        <f t="shared" si="19"/>
        <v>0</v>
      </c>
      <c r="AC56" s="17" t="str">
        <f t="shared" si="2"/>
        <v>Ok</v>
      </c>
    </row>
    <row r="57" spans="1:29" x14ac:dyDescent="0.3">
      <c r="A57" s="17" t="s">
        <v>174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"/>
        <v>0</v>
      </c>
      <c r="U57" s="20">
        <f t="shared" si="19"/>
        <v>0</v>
      </c>
      <c r="V57" s="20">
        <f t="shared" si="19"/>
        <v>0</v>
      </c>
      <c r="W57" s="20">
        <f t="shared" si="19"/>
        <v>0</v>
      </c>
      <c r="X57" s="20">
        <f t="shared" si="19"/>
        <v>0</v>
      </c>
      <c r="Y57" s="20">
        <f t="shared" si="19"/>
        <v>0</v>
      </c>
      <c r="Z57" s="20">
        <f t="shared" si="19"/>
        <v>0</v>
      </c>
      <c r="AA57" s="20">
        <f t="shared" si="19"/>
        <v>0</v>
      </c>
      <c r="AB57" s="20">
        <f t="shared" si="19"/>
        <v>0</v>
      </c>
      <c r="AC57" s="17" t="str">
        <f t="shared" si="2"/>
        <v>Ok</v>
      </c>
    </row>
    <row r="58" spans="1:29" x14ac:dyDescent="0.3">
      <c r="A58" s="17" t="s">
        <v>175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"/>
        <v>0</v>
      </c>
      <c r="U58" s="20">
        <f t="shared" si="19"/>
        <v>0</v>
      </c>
      <c r="V58" s="20">
        <f t="shared" si="19"/>
        <v>0</v>
      </c>
      <c r="W58" s="20">
        <f t="shared" si="19"/>
        <v>0</v>
      </c>
      <c r="X58" s="20">
        <f t="shared" si="19"/>
        <v>0</v>
      </c>
      <c r="Y58" s="20">
        <f t="shared" si="19"/>
        <v>0</v>
      </c>
      <c r="Z58" s="20">
        <f t="shared" si="19"/>
        <v>0</v>
      </c>
      <c r="AA58" s="20">
        <f t="shared" si="19"/>
        <v>0</v>
      </c>
      <c r="AB58" s="20">
        <f t="shared" si="19"/>
        <v>0</v>
      </c>
      <c r="AC58" s="17" t="str">
        <f t="shared" si="2"/>
        <v>Ok</v>
      </c>
    </row>
    <row r="59" spans="1:29" x14ac:dyDescent="0.3">
      <c r="A59" s="17" t="s">
        <v>149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"/>
        <v>0</v>
      </c>
      <c r="U59" s="20">
        <f t="shared" si="19"/>
        <v>0</v>
      </c>
      <c r="V59" s="20">
        <f t="shared" si="19"/>
        <v>0</v>
      </c>
      <c r="W59" s="20">
        <f t="shared" si="19"/>
        <v>0</v>
      </c>
      <c r="X59" s="20">
        <f t="shared" si="19"/>
        <v>0</v>
      </c>
      <c r="Y59" s="20">
        <f t="shared" si="19"/>
        <v>0</v>
      </c>
      <c r="Z59" s="20">
        <f t="shared" si="19"/>
        <v>0</v>
      </c>
      <c r="AA59" s="20">
        <f t="shared" si="19"/>
        <v>0</v>
      </c>
      <c r="AB59" s="20">
        <f t="shared" si="19"/>
        <v>0</v>
      </c>
      <c r="AC59" s="17" t="str">
        <f t="shared" si="2"/>
        <v>Ok</v>
      </c>
    </row>
    <row r="60" spans="1:29" x14ac:dyDescent="0.3">
      <c r="A60" s="17" t="s">
        <v>42</v>
      </c>
      <c r="B60" s="20">
        <v>87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87</v>
      </c>
      <c r="K60" s="27">
        <v>87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87</v>
      </c>
      <c r="T60" s="20">
        <f t="shared" si="1"/>
        <v>0</v>
      </c>
      <c r="U60" s="20">
        <f t="shared" si="19"/>
        <v>0</v>
      </c>
      <c r="V60" s="20">
        <f t="shared" si="19"/>
        <v>0</v>
      </c>
      <c r="W60" s="20">
        <f t="shared" si="19"/>
        <v>0</v>
      </c>
      <c r="X60" s="20">
        <f t="shared" si="19"/>
        <v>0</v>
      </c>
      <c r="Y60" s="20">
        <f t="shared" si="19"/>
        <v>0</v>
      </c>
      <c r="Z60" s="20">
        <f t="shared" si="19"/>
        <v>0</v>
      </c>
      <c r="AA60" s="20">
        <f t="shared" si="19"/>
        <v>0</v>
      </c>
      <c r="AB60" s="20">
        <f t="shared" si="19"/>
        <v>0</v>
      </c>
      <c r="AC60" s="17" t="str">
        <f t="shared" si="2"/>
        <v>Ok</v>
      </c>
    </row>
    <row r="61" spans="1:29" x14ac:dyDescent="0.3">
      <c r="A61" s="17" t="s">
        <v>150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"/>
        <v>0</v>
      </c>
      <c r="U61" s="20">
        <f t="shared" si="1"/>
        <v>0</v>
      </c>
      <c r="V61" s="20">
        <f t="shared" si="1"/>
        <v>0</v>
      </c>
      <c r="W61" s="20">
        <f t="shared" si="1"/>
        <v>0</v>
      </c>
      <c r="X61" s="20">
        <f t="shared" si="1"/>
        <v>0</v>
      </c>
      <c r="Y61" s="20">
        <f t="shared" si="1"/>
        <v>0</v>
      </c>
      <c r="Z61" s="20">
        <f t="shared" si="1"/>
        <v>0</v>
      </c>
      <c r="AA61" s="20">
        <f t="shared" si="1"/>
        <v>0</v>
      </c>
      <c r="AB61" s="20">
        <f t="shared" si="1"/>
        <v>0</v>
      </c>
      <c r="AC61" s="17" t="str">
        <f t="shared" si="2"/>
        <v>Ok</v>
      </c>
    </row>
    <row r="62" spans="1:29" x14ac:dyDescent="0.3">
      <c r="A62" s="17" t="s">
        <v>176</v>
      </c>
      <c r="B62" s="20">
        <v>41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41</v>
      </c>
      <c r="K62" s="27">
        <v>41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41</v>
      </c>
      <c r="T62" s="20">
        <f t="shared" ref="T62:AB64" si="27">B62-K62</f>
        <v>0</v>
      </c>
      <c r="U62" s="20">
        <f t="shared" si="27"/>
        <v>0</v>
      </c>
      <c r="V62" s="20">
        <f t="shared" si="27"/>
        <v>0</v>
      </c>
      <c r="W62" s="20">
        <f t="shared" si="27"/>
        <v>0</v>
      </c>
      <c r="X62" s="20">
        <f t="shared" si="27"/>
        <v>0</v>
      </c>
      <c r="Y62" s="20">
        <f t="shared" si="27"/>
        <v>0</v>
      </c>
      <c r="Z62" s="20">
        <f t="shared" si="27"/>
        <v>0</v>
      </c>
      <c r="AA62" s="20">
        <f t="shared" si="27"/>
        <v>0</v>
      </c>
      <c r="AB62" s="20">
        <f t="shared" si="27"/>
        <v>0</v>
      </c>
      <c r="AC62" s="17" t="str">
        <f t="shared" si="2"/>
        <v>Ok</v>
      </c>
    </row>
    <row r="63" spans="1:29" x14ac:dyDescent="0.3">
      <c r="A63" s="17" t="s">
        <v>177</v>
      </c>
      <c r="B63" s="20">
        <v>22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22</v>
      </c>
      <c r="K63" s="27">
        <v>22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22</v>
      </c>
      <c r="T63" s="20">
        <f t="shared" si="27"/>
        <v>0</v>
      </c>
      <c r="U63" s="20">
        <f t="shared" si="27"/>
        <v>0</v>
      </c>
      <c r="V63" s="20">
        <f t="shared" si="27"/>
        <v>0</v>
      </c>
      <c r="W63" s="20">
        <f t="shared" si="27"/>
        <v>0</v>
      </c>
      <c r="X63" s="20">
        <f t="shared" si="27"/>
        <v>0</v>
      </c>
      <c r="Y63" s="20">
        <f t="shared" si="27"/>
        <v>0</v>
      </c>
      <c r="Z63" s="20">
        <f t="shared" si="27"/>
        <v>0</v>
      </c>
      <c r="AA63" s="20">
        <f t="shared" si="27"/>
        <v>0</v>
      </c>
      <c r="AB63" s="20">
        <f t="shared" si="27"/>
        <v>0</v>
      </c>
      <c r="AC63" s="17" t="str">
        <f t="shared" si="2"/>
        <v>Ok</v>
      </c>
    </row>
    <row r="64" spans="1:29" ht="15" thickBot="1" x14ac:dyDescent="0.35">
      <c r="A64" s="17" t="s">
        <v>178</v>
      </c>
      <c r="B64" s="20">
        <v>13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13</v>
      </c>
      <c r="K64" s="27">
        <v>13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13</v>
      </c>
      <c r="T64" s="20">
        <f t="shared" si="27"/>
        <v>0</v>
      </c>
      <c r="U64" s="20">
        <f t="shared" si="27"/>
        <v>0</v>
      </c>
      <c r="V64" s="20">
        <f t="shared" si="27"/>
        <v>0</v>
      </c>
      <c r="W64" s="20">
        <f t="shared" si="27"/>
        <v>0</v>
      </c>
      <c r="X64" s="20">
        <f t="shared" si="27"/>
        <v>0</v>
      </c>
      <c r="Y64" s="20">
        <f t="shared" si="27"/>
        <v>0</v>
      </c>
      <c r="Z64" s="20">
        <f t="shared" si="27"/>
        <v>0</v>
      </c>
      <c r="AA64" s="20">
        <f t="shared" si="27"/>
        <v>0</v>
      </c>
      <c r="AB64" s="20">
        <f t="shared" si="27"/>
        <v>0</v>
      </c>
      <c r="AC64" s="17" t="str">
        <f t="shared" si="2"/>
        <v>Ok</v>
      </c>
    </row>
    <row r="65" spans="1:29" s="37" customFormat="1" ht="16.2" thickBot="1" x14ac:dyDescent="0.35">
      <c r="A65" s="32" t="s">
        <v>19</v>
      </c>
      <c r="B65" s="33">
        <f t="shared" ref="B65:AB65" si="28">SUM(B4:B64)</f>
        <v>4157</v>
      </c>
      <c r="C65" s="33">
        <f t="shared" si="28"/>
        <v>40</v>
      </c>
      <c r="D65" s="33">
        <f t="shared" si="28"/>
        <v>0</v>
      </c>
      <c r="E65" s="33">
        <f t="shared" si="28"/>
        <v>929</v>
      </c>
      <c r="F65" s="33">
        <f t="shared" si="28"/>
        <v>0</v>
      </c>
      <c r="G65" s="33">
        <f t="shared" si="28"/>
        <v>0</v>
      </c>
      <c r="H65" s="33">
        <f t="shared" si="28"/>
        <v>0</v>
      </c>
      <c r="I65" s="33">
        <f t="shared" si="28"/>
        <v>0</v>
      </c>
      <c r="J65" s="34">
        <f t="shared" si="28"/>
        <v>3268</v>
      </c>
      <c r="K65" s="35">
        <f t="shared" si="28"/>
        <v>4157</v>
      </c>
      <c r="L65" s="33">
        <f t="shared" si="28"/>
        <v>40</v>
      </c>
      <c r="M65" s="33">
        <f t="shared" si="28"/>
        <v>0</v>
      </c>
      <c r="N65" s="33">
        <f t="shared" si="28"/>
        <v>929</v>
      </c>
      <c r="O65" s="33">
        <f t="shared" si="28"/>
        <v>0</v>
      </c>
      <c r="P65" s="33">
        <f t="shared" si="28"/>
        <v>0</v>
      </c>
      <c r="Q65" s="33">
        <f t="shared" si="28"/>
        <v>0</v>
      </c>
      <c r="R65" s="33">
        <f t="shared" si="28"/>
        <v>0</v>
      </c>
      <c r="S65" s="34">
        <f t="shared" si="28"/>
        <v>3268</v>
      </c>
      <c r="T65" s="33">
        <f t="shared" si="28"/>
        <v>0</v>
      </c>
      <c r="U65" s="33">
        <f t="shared" si="28"/>
        <v>0</v>
      </c>
      <c r="V65" s="33">
        <f t="shared" si="28"/>
        <v>0</v>
      </c>
      <c r="W65" s="33">
        <f t="shared" si="28"/>
        <v>0</v>
      </c>
      <c r="X65" s="33">
        <f t="shared" si="28"/>
        <v>0</v>
      </c>
      <c r="Y65" s="33">
        <f t="shared" si="28"/>
        <v>0</v>
      </c>
      <c r="Z65" s="33">
        <f t="shared" si="28"/>
        <v>0</v>
      </c>
      <c r="AA65" s="33">
        <f t="shared" si="28"/>
        <v>0</v>
      </c>
      <c r="AB65" s="34">
        <f t="shared" si="28"/>
        <v>0</v>
      </c>
      <c r="AC65" s="36"/>
    </row>
  </sheetData>
  <mergeCells count="3">
    <mergeCell ref="B1:J1"/>
    <mergeCell ref="K1:S1"/>
    <mergeCell ref="T1:AB1"/>
  </mergeCells>
  <conditionalFormatting sqref="A65:A1048576 A1:A4">
    <cfRule type="duplicateValues" dxfId="7" priority="18"/>
  </conditionalFormatting>
  <conditionalFormatting sqref="A43:A55">
    <cfRule type="duplicateValues" dxfId="6" priority="5"/>
  </conditionalFormatting>
  <conditionalFormatting sqref="A30:A42">
    <cfRule type="duplicateValues" dxfId="5" priority="4"/>
  </conditionalFormatting>
  <conditionalFormatting sqref="A17:A29">
    <cfRule type="duplicateValues" dxfId="4" priority="3"/>
  </conditionalFormatting>
  <conditionalFormatting sqref="A5">
    <cfRule type="duplicateValues" dxfId="3" priority="2"/>
  </conditionalFormatting>
  <conditionalFormatting sqref="A6:A15">
    <cfRule type="duplicateValues" dxfId="2" priority="1"/>
  </conditionalFormatting>
  <conditionalFormatting sqref="A16">
    <cfRule type="duplicateValues" dxfId="1" priority="8"/>
  </conditionalFormatting>
  <conditionalFormatting sqref="A56:A64">
    <cfRule type="duplicateValues" dxfId="0" priority="2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2021-06-04T13:04:40Z</dcterms:modified>
</cp:coreProperties>
</file>