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8 AUG 2021\3713815-Jai Mateshwari Traders\"/>
    </mc:Choice>
  </mc:AlternateContent>
  <xr:revisionPtr revIDLastSave="0" documentId="13_ncr:1_{D3DBC066-D7EE-4239-8BB0-F13A0724040C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working'!$A$1:$G$5</definedName>
    <definedName name="_xlnm._FilterDatabase" localSheetId="5" hidden="1">Reco!$A$3:$AC$8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8" r:id="rId9"/>
  </pivotCaches>
</workbook>
</file>

<file path=xl/calcChain.xml><?xml version="1.0" encoding="utf-8"?>
<calcChain xmlns="http://schemas.openxmlformats.org/spreadsheetml/2006/main">
  <c r="M6" i="2" l="1"/>
  <c r="H6" i="2"/>
  <c r="F6" i="2"/>
  <c r="E6" i="2"/>
  <c r="M5" i="2"/>
  <c r="H5" i="2"/>
  <c r="F5" i="2"/>
  <c r="E5" i="2"/>
  <c r="M4" i="2"/>
  <c r="H4" i="2"/>
  <c r="F4" i="2"/>
  <c r="E4" i="2"/>
  <c r="T7" i="4" l="1"/>
  <c r="U7" i="4"/>
  <c r="U5" i="4"/>
  <c r="W5" i="4"/>
  <c r="AB5" i="4"/>
  <c r="X5" i="4"/>
  <c r="V6" i="4"/>
  <c r="Y6" i="4"/>
  <c r="AA6" i="4"/>
  <c r="Z5" i="4"/>
  <c r="V4" i="4"/>
  <c r="T5" i="4"/>
  <c r="X7" i="4"/>
  <c r="X4" i="4"/>
  <c r="V5" i="4"/>
  <c r="Z7" i="4"/>
  <c r="AA4" i="4"/>
  <c r="Y5" i="4"/>
  <c r="X6" i="4"/>
  <c r="AA7" i="4"/>
  <c r="AB7" i="4"/>
  <c r="AA5" i="4"/>
  <c r="Z6" i="4"/>
  <c r="W7" i="4"/>
  <c r="Y7" i="4"/>
  <c r="Y4" i="4"/>
  <c r="V7" i="4"/>
  <c r="Z4" i="4"/>
  <c r="AC5" i="4" l="1"/>
  <c r="AC7" i="4"/>
  <c r="F3" i="2"/>
  <c r="U6" i="4" l="1"/>
  <c r="U4" i="4"/>
  <c r="M3" i="2"/>
  <c r="H3" i="2"/>
  <c r="E3" i="2"/>
  <c r="T6" i="4" l="1"/>
  <c r="T4" i="4"/>
  <c r="W6" i="4"/>
  <c r="W4" i="4"/>
  <c r="AB6" i="4"/>
  <c r="AB4" i="4"/>
  <c r="B1" i="6"/>
  <c r="AC6" i="4" l="1"/>
  <c r="AC4" i="4"/>
  <c r="J8" i="4" l="1"/>
  <c r="H8" i="4"/>
  <c r="E8" i="4"/>
  <c r="M8" i="4"/>
  <c r="P8" i="4"/>
  <c r="R8" i="4"/>
  <c r="I8" i="4"/>
  <c r="Q8" i="4"/>
  <c r="D8" i="4"/>
  <c r="L8" i="4"/>
  <c r="F8" i="4"/>
  <c r="N8" i="4"/>
  <c r="G8" i="4"/>
  <c r="C8" i="4"/>
  <c r="S8" i="4"/>
  <c r="O8" i="4"/>
  <c r="B8" i="4"/>
  <c r="M7" i="2" l="1"/>
  <c r="L7" i="2"/>
  <c r="K7" i="2"/>
  <c r="J7" i="2"/>
  <c r="I7" i="2"/>
  <c r="H7" i="2"/>
  <c r="G7" i="2"/>
  <c r="F7" i="2"/>
  <c r="E7" i="2"/>
  <c r="K8" i="4" l="1"/>
  <c r="AA8" i="4" l="1"/>
  <c r="X8" i="4"/>
  <c r="W8" i="4"/>
  <c r="T8" i="4"/>
  <c r="V8" i="4" l="1"/>
  <c r="Z8" i="4"/>
  <c r="AB8" i="4"/>
  <c r="U8" i="4"/>
  <c r="Y8" i="4"/>
</calcChain>
</file>

<file path=xl/sharedStrings.xml><?xml version="1.0" encoding="utf-8"?>
<sst xmlns="http://schemas.openxmlformats.org/spreadsheetml/2006/main" count="136" uniqueCount="65">
  <si>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</si>
  <si>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</si>
  <si>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</si>
  <si>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</si>
  <si>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</si>
  <si>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</si>
  <si>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</si>
  <si>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</si>
  <si>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</si>
  <si>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</si>
  <si>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</si>
  <si>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</si>
  <si>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</si>
  <si>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</si>
  <si>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</si>
  <si>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</si>
  <si>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</si>
  <si>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</si>
  <si>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</si>
  <si>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</si>
  <si>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</si>
  <si>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</si>
  <si>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</si>
  <si>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</si>
  <si>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</si>
  <si>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</si>
  <si>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</si>
  <si>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</si>
  <si>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</si>
  <si>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</si>
  <si>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</si>
  <si>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</si>
  <si>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</si>
  <si>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</si>
  <si>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</si>
  <si>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</si>
  <si>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</si>
  <si>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</si>
  <si>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ADMIRE (T) WG70 150X30GR BOT IN</t>
  </si>
  <si>
    <t>JAI MATESHWARI TRADERS 20-21   OK</t>
  </si>
  <si>
    <t>NEAR BUS STAND FRONT OF B.R.C OFFICE</t>
  </si>
  <si>
    <t>CHOURAI DIST. CHHINDWARA</t>
  </si>
  <si>
    <t>MADHYA PRADESH</t>
  </si>
  <si>
    <t>BAYER</t>
  </si>
  <si>
    <t>Stock Summary</t>
  </si>
  <si>
    <t>1-Apr-2021 to 31-Jul-2021</t>
  </si>
  <si>
    <t/>
  </si>
  <si>
    <t>Particulars</t>
  </si>
  <si>
    <t>Quantity</t>
  </si>
  <si>
    <t>DKC 8144 (4KG)</t>
  </si>
  <si>
    <t>DKC 9126 4KG</t>
  </si>
  <si>
    <t>Dkc9133{4kg}</t>
  </si>
  <si>
    <t>DKC9198 IN{4.5KG*6}</t>
  </si>
  <si>
    <t>C DK DKC8144 4KG IN</t>
  </si>
  <si>
    <t>C DK DKC9126 4KG IN</t>
  </si>
  <si>
    <t>C DK DKC9133 4KG IN</t>
  </si>
  <si>
    <t>C DK DKC9198 4.5KG AU IN</t>
  </si>
  <si>
    <t>Stock and Sales FOR THE PERIOD 01-Apr-2021 TO 31-Jul-2021</t>
  </si>
  <si>
    <t>DISTRIBUTOR:Jai Mateshwari Traders,</t>
  </si>
  <si>
    <t>ITEMALIAS</t>
  </si>
  <si>
    <t>Jai Mateshwari Traders</t>
  </si>
  <si>
    <t>GRANDTOTAL</t>
  </si>
  <si>
    <t>Generated on 9/15/2021 8:05:29 AM</t>
  </si>
  <si>
    <t>Zylem Report - 01-Apr-2021 TO 31-Jul-2021</t>
  </si>
  <si>
    <t>Dealer Report - 01-Apr-2021 TO 31-Jul-2021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</si>
</sst>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.00"/>
    <numFmt numFmtId="165" formatCode="&quot;&quot;0&quot; pouch&quot;"/>
    <numFmt numFmtId="166" formatCode="&quot;&quot;0"/>
    <numFmt numFmtId="168" formatCode="&quot;&quot;0&quot; unit&quot;"/>
    <numFmt numFmtId="169" formatCode="&quot;&quot;0.00&quot; NOS&quot;"/>
    <numFmt numFmtId="170" formatCode="&quot;&quot;0&quot; PCS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6" fillId="0" borderId="0" applyNumberFormat="0" applyFill="0" applyBorder="0" applyAlignment="0" applyProtection="0"/>
    <xf numFmtId="0" fontId="17" fillId="0" borderId="27" applyNumberFormat="0" applyFill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30" applyNumberFormat="0" applyAlignment="0" applyProtection="0"/>
    <xf numFmtId="0" fontId="24" fillId="10" borderId="31" applyNumberFormat="0" applyAlignment="0" applyProtection="0"/>
    <xf numFmtId="0" fontId="25" fillId="10" borderId="30" applyNumberFormat="0" applyAlignment="0" applyProtection="0"/>
    <xf numFmtId="0" fontId="26" fillId="0" borderId="32" applyNumberFormat="0" applyFill="0" applyAlignment="0" applyProtection="0"/>
    <xf numFmtId="0" fontId="27" fillId="11" borderId="33" applyNumberFormat="0" applyAlignment="0" applyProtection="0"/>
    <xf numFmtId="0" fontId="28" fillId="0" borderId="0" applyNumberFormat="0" applyFill="0" applyBorder="0" applyAlignment="0" applyProtection="0"/>
    <xf numFmtId="0" fontId="15" fillId="12" borderId="34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35" applyNumberFormat="0" applyFill="0" applyAlignment="0" applyProtection="0"/>
    <xf numFmtId="0" fontId="30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30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30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0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30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30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</cellStyleXfs>
  <cellXfs count="8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4" fillId="4" borderId="11" xfId="0" applyFont="1" applyFill="1" applyBorder="1" applyAlignment="1">
      <alignment horizontal="left" wrapText="1"/>
    </xf>
    <xf numFmtId="49" fontId="10" fillId="0" borderId="24" xfId="0" applyNumberFormat="1" applyFont="1" applyBorder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8" fontId="0" fillId="0" borderId="0" xfId="0" applyNumberFormat="1"/>
    <xf numFmtId="166" fontId="0" fillId="0" borderId="0" xfId="0" applyNumberFormat="1"/>
    <xf numFmtId="49" fontId="7" fillId="0" borderId="0" xfId="0" applyNumberFormat="1" applyFont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9" fontId="10" fillId="0" borderId="25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49" fontId="8" fillId="0" borderId="36" xfId="0" applyNumberFormat="1" applyFont="1" applyBorder="1" applyAlignment="1">
      <alignment horizontal="left" vertical="top" indent="2"/>
    </xf>
    <xf numFmtId="170" fontId="8" fillId="0" borderId="36" xfId="0" applyNumberFormat="1" applyFont="1" applyBorder="1" applyAlignment="1">
      <alignment horizontal="right" vertical="top"/>
    </xf>
    <xf numFmtId="166" fontId="8" fillId="0" borderId="36" xfId="0" applyNumberFormat="1" applyFont="1" applyBorder="1" applyAlignment="1">
      <alignment horizontal="right" vertical="top"/>
    </xf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2" fontId="31" fillId="37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54.554998495369" createdVersion="6" refreshedVersion="7" minRefreshableVersion="3" recordCount="4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7" maxValue="7"/>
    </cacheField>
    <cacheField name="Inwards" numFmtId="0">
      <sharedItems containsSemiMixedTypes="0" containsString="0" containsNumber="1" containsInteger="1" minValue="42" maxValue="2975"/>
    </cacheField>
    <cacheField name="Outwards" numFmtId="0">
      <sharedItems containsSemiMixedTypes="0" containsString="0" containsNumber="1" containsInteger="1" minValue="41" maxValue="2981"/>
    </cacheField>
    <cacheField name="Closing Balance" numFmtId="0">
      <sharedItems containsSemiMixedTypes="0" containsString="0" containsNumber="1" containsInteger="1" minValue="1" maxValue="1"/>
    </cacheField>
    <cacheField name="Combi Name" numFmtId="165">
      <sharedItems containsNonDate="0" containsString="0" containsBlank="1"/>
    </cacheField>
    <cacheField name="Master Name" numFmtId="0">
      <sharedItems count="150">
        <s v="C DK DKC8144 4KG IN"/>
        <s v="C DK DKC9126 4KG IN"/>
        <s v="C DK DKC9133 4KG IN"/>
        <s v="C DK DKC9198 4.5KG AU IN"/>
        <s v="SECTIN WG60 20X600GR BAG IN" u="1"/>
        <s v="SECTIN WG60 50X100GR BAG IN" u="1"/>
        <s v="PROFILER WG71 11 20X250GR BAG IN" u="1"/>
        <e v="#VALUE!" u="1"/>
        <s v="REGENT GR0 3 4X5KG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100X50ML BOT IN" u="1"/>
        <s v="BELT EXPERT SC480 40X250ML BOT IN" u="1"/>
        <s v="BELT EXPERT SC480 50X100ML BOT IN" u="1"/>
        <s v="EVERGOL XTEND FS308 100X40ML BOT IN" u="1"/>
        <s v="EVERGOL XTEND FS308 40X25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VELUM PRIME SC400 40X250ML BOT IN" u="1"/>
        <s v="LARVIN (T) WP75 10X1KG BAG IN" u="1"/>
        <s v="SENCOR WP70 60X100GR BAG IN" u="1"/>
        <s v="ADMIRE (T) WG70 150X30GR BOT IN" u="1"/>
        <s v="ADMIRE (T) WG70 30X150GR BOT IN" u="1"/>
        <s v="GAUCHO FS600 2X5L BOT IN" u="1"/>
        <s v="FENOS QUICK SC150 50X100ML BOT IN" u="1"/>
        <s v="FAME (T) SC480 10X(20X10ML) BOT IN" u="1"/>
        <s v="DISCOUNTINUE PRODUCT" u="1"/>
        <s v="LESENTA WG80 100X40GR BAG IN" u="1"/>
        <s v="LESENTA WG80 50X100GR BAG IN" u="1"/>
        <s v="New" u="1"/>
        <s v="FITREST SG5 40X100GR BOT IN" u="1"/>
        <s v="PLANOFIX SL4 5 20X500ML BOT IN" u="1"/>
        <s v="PLANOFIX SL4 5 40X250ML BOT IN" u="1"/>
        <s v="PLANOFIX SL4 5 50X100ML BOT IN" u="1"/>
        <s v="MELODY DUO WP66 8 10X800G BAG IN" u="1"/>
        <s v="SIMBOLA (T) SG20 20X250G BOT IN" u="1"/>
        <s v="SIMBOLA (T) SG20 50X100G BOT IN" u="1"/>
        <s v="REGENT GR0 3 1X25KG BOX WW" u="1"/>
        <s v="JUMP WG80 2X(15X100GR) BOT IN" u="1"/>
        <s v="OBERON (T) SC240 10X1L BOT IN" u="1"/>
        <s v="OBERON (T) SC240 20X500ML BOT IN" u="1"/>
        <s v="OBERON (T) SC240 40X200ML BOT IN" u="1"/>
        <s v="OBERON (T) SC240 50X1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AXIL EASY FS60 100X50ML BOT IN" u="1"/>
        <s v="RAXIL EASY FS60 50X100ML BOT IN" u="1"/>
        <s v="RICESTAR EC69 10X1L BOT IN" u="1"/>
        <s v="ADMIRE (T) WG70 60X75GR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NATIVO WG75 20X(10X10GR) BAG IN" u="1"/>
        <s v="LAUDIS SC630 3X230ML BOT IN" u="1"/>
        <s v="LAUDIS SC630 8X115ML BOT IN" u="1"/>
        <s v="GLAMORE WG80 40X50GR BOT IN" u="1"/>
        <s v="SPINTOR SC495 10X(20X7ML) BOT IN" u="1"/>
        <s v="CONFIDOR SUPER (T) SC350 50X50ML BOT IN" u="1"/>
        <s v="GAUCHO FS600 2X(5X1L) BOT IN" u="1"/>
        <s v="SIVANTO PRIME SL200 20X500ML BOT IN" u="1"/>
        <s v="SIVANTO PRIME SL200 40X250ML BOT IN" u="1"/>
        <s v="SIVANTO PRIME SL200 50X100ML BOT IN" u="1"/>
        <s v="SPINTOR SC495 20X75ML BOT IN" u="1"/>
        <s v="MOVENTO ENERGY SC240 10X1L BOT IN" u="1"/>
        <s v="FOLICUR (T) EC250 20X500ML BOT IN" u="1"/>
        <s v="FOLICUR (T) EC250 40X250ML BOT IN" u="1"/>
        <s v="FOLICUR (T) EC250 50X100ML BOT IN" u="1"/>
        <s v="ANTRACOL (T) WP70 20X500GR BAG IN" u="1"/>
        <s v="ANTRACOL (T) WP70 40X250GR BAG IN" u="1"/>
        <s v="ANTRACOL (T) WP70 50X100GR BAG IN" u="1"/>
        <s v="COUNCIL ACTIV WG30 12X(5X90GR) BOX IN" u="1"/>
        <s v="COUNCIL ACTIV WG30 8X(10X45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ALANTO (T) SC240 10X1L BOT IN" u="1"/>
        <s v="REGENT ULTRA GR0 6 5X4KG BAG IN" u="1"/>
        <s v="WHIPSUPER (T) EC90 20X500ML BOT IN" u="1"/>
        <s v="WHIPSUPER (T) EC90 40X250ML BOT IN" u="1"/>
        <s v="WHIPSUPER (T) EC90 50X100ML BOT IN" u="1"/>
        <s v="LUNA EXPERIENCE SC400 10X1L BOT IN" u="1"/>
        <s v="ALANTO (T) SC240 20X500ML BOT IN" u="1"/>
        <s v="ALANTO (T) SC240 40X250ML BOT IN" u="1"/>
        <s v="ALANTO (T) SC240 50X100ML BOT IN" u="1"/>
        <s v="SIVANTO PRIME SL200 10X1L BOT IN" u="1"/>
        <s v="LAUDIS SC630 10X57.5ML BOT IN" u="1"/>
        <s v="DECIS EC 28 20X500ML BOT IN" u="1"/>
        <s v="DECIS EC 28 40X250ML BOT IN" u="1"/>
        <s v="DECIS EC 28 50X100ML BOT IN" u="1"/>
        <s v="CONFIDOR (T) SL200 10X1L BOT IN" u="1"/>
        <s v="AMBITION 20X500ML BOT IN" u="1"/>
        <s v="AMBITION 40X250ML BOT IN" u="1"/>
        <s v="LUNA EXPERIENCE SC400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  <s v="FAME (T) SC480 20X10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s v="DKC 8144 (4KG)"/>
    <m/>
    <n v="462"/>
    <n v="461"/>
    <n v="1"/>
    <m/>
    <x v="0"/>
  </r>
  <r>
    <s v="DKC 9126 4KG"/>
    <n v="7"/>
    <n v="2975"/>
    <n v="2981"/>
    <n v="1"/>
    <m/>
    <x v="1"/>
  </r>
  <r>
    <s v="Dkc9133{4kg}"/>
    <m/>
    <n v="42"/>
    <n v="41"/>
    <n v="1"/>
    <m/>
    <x v="2"/>
  </r>
  <r>
    <s v="DKC9198 IN{4.5KG*6}"/>
    <m/>
    <n v="112"/>
    <n v="111"/>
    <n v="1"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8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6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1">
        <item m="1" x="143"/>
        <item m="1" x="33"/>
        <item m="1" x="128"/>
        <item m="1" x="146"/>
        <item m="1" x="119"/>
        <item m="1" x="144"/>
        <item m="1" x="145"/>
        <item m="1" x="32"/>
        <item m="1" x="74"/>
        <item m="1" x="136"/>
        <item m="1" x="135"/>
        <item m="1" x="110"/>
        <item m="1" x="149"/>
        <item m="1" x="109"/>
        <item m="1" x="108"/>
        <item m="1" x="17"/>
        <item m="1" x="25"/>
        <item m="1" x="134"/>
        <item m="1" x="23"/>
        <item m="1" x="24"/>
        <item m="1" x="22"/>
        <item m="1" x="40"/>
        <item m="1" x="38"/>
        <item m="1" x="39"/>
        <item m="1" x="98"/>
        <item m="1" x="111"/>
        <item m="1" x="133"/>
        <item m="1" x="139"/>
        <item m="1" x="132"/>
        <item m="1" x="131"/>
        <item m="1" x="147"/>
        <item m="1" x="141"/>
        <item m="1" x="142"/>
        <item m="1" x="140"/>
        <item m="1" x="20"/>
        <item m="1" x="18"/>
        <item m="1" x="49"/>
        <item m="1" x="75"/>
        <item m="1" x="48"/>
        <item m="1" x="107"/>
        <item m="1" x="80"/>
        <item m="1" x="106"/>
        <item m="1" x="105"/>
        <item m="1" x="10"/>
        <item m="1" x="11"/>
        <item m="1" x="37"/>
        <item m="1" x="36"/>
        <item m="1" x="35"/>
        <item m="1" x="118"/>
        <item m="1" x="96"/>
        <item m="1" x="92"/>
        <item m="1" x="90"/>
        <item m="1" x="91"/>
        <item m="1" x="73"/>
        <item m="1" x="67"/>
        <item m="1" x="89"/>
        <item m="1" x="43"/>
        <item m="1" x="87"/>
        <item m="1" x="88"/>
        <item m="1" x="95"/>
        <item m="1" x="94"/>
        <item m="1" x="130"/>
        <item m="1" x="52"/>
        <item m="1" x="51"/>
        <item m="1" x="138"/>
        <item m="1" x="78"/>
        <item m="1" x="79"/>
        <item m="1" x="58"/>
        <item m="1" x="114"/>
        <item m="1" x="113"/>
        <item m="1" x="31"/>
        <item m="1" x="81"/>
        <item m="1" x="30"/>
        <item m="1" x="29"/>
        <item m="1" x="28"/>
        <item m="1" x="66"/>
        <item m="1" x="65"/>
        <item m="1" x="64"/>
        <item m="1" x="57"/>
        <item m="1" x="9"/>
        <item m="1" x="56"/>
        <item m="1" x="55"/>
        <item m="1" x="6"/>
        <item m="1" x="72"/>
        <item m="1" x="71"/>
        <item m="1" x="82"/>
        <item m="1" x="61"/>
        <item m="1" x="8"/>
        <item m="1" x="14"/>
        <item m="1" x="34"/>
        <item m="1" x="12"/>
        <item m="1" x="13"/>
        <item m="1" x="121"/>
        <item m="1" x="85"/>
        <item m="1" x="27"/>
        <item m="1" x="26"/>
        <item m="1" x="5"/>
        <item m="1" x="4"/>
        <item m="1" x="44"/>
        <item m="1" x="117"/>
        <item m="1" x="21"/>
        <item m="1" x="116"/>
        <item m="1" x="115"/>
        <item m="1" x="103"/>
        <item m="1" x="42"/>
        <item m="1" x="124"/>
        <item m="1" x="123"/>
        <item m="1" x="122"/>
        <item m="1" x="46"/>
        <item m="1" x="45"/>
        <item m="1" x="86"/>
        <item m="1" x="120"/>
        <item m="1" x="127"/>
        <item m="1" x="126"/>
        <item m="1" x="16"/>
        <item m="1" x="15"/>
        <item m="1" x="112"/>
        <item m="1" x="19"/>
        <item m="1" x="148"/>
        <item m="1" x="77"/>
        <item m="1" x="76"/>
        <item m="1" x="54"/>
        <item m="1" x="99"/>
        <item m="1" x="47"/>
        <item m="1" x="62"/>
        <item m="1" x="137"/>
        <item m="1" x="125"/>
        <item m="1" x="104"/>
        <item m="1" x="93"/>
        <item m="1" x="63"/>
        <item m="1" x="53"/>
        <item m="1" x="50"/>
        <item m="1" x="84"/>
        <item m="1" x="83"/>
        <item m="1" x="70"/>
        <item m="1" x="60"/>
        <item m="1" x="59"/>
        <item m="1" x="102"/>
        <item m="1" x="129"/>
        <item m="1" x="101"/>
        <item m="1" x="100"/>
        <item m="1" x="97"/>
        <item m="1" x="69"/>
        <item m="1" x="68"/>
        <item m="1" x="41"/>
        <item m="1" x="7"/>
        <item x="0"/>
        <item x="1"/>
        <item x="2"/>
        <item x="3"/>
        <item t="default"/>
      </items>
    </pivotField>
  </pivotFields>
  <rowFields count="1">
    <field x="6"/>
  </rowFields>
  <rowItems count="5">
    <i>
      <x v="146"/>
    </i>
    <i>
      <x v="147"/>
    </i>
    <i>
      <x v="148"/>
    </i>
    <i>
      <x v="14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7"/>
  <sheetViews>
    <sheetView workbookViewId="0">
      <selection activeCell="G13" sqref="G13"/>
    </sheetView>
  </sheetViews>
  <sheetFormatPr defaultRowHeight="14.4" x14ac:dyDescent="0.3"/>
  <cols>
    <col min="1" max="1" width="19.88671875" bestFit="1" customWidth="1"/>
    <col min="2" max="2" width="8.44140625" bestFit="1" customWidth="1"/>
    <col min="3" max="3" width="10.44140625" bestFit="1" customWidth="1"/>
    <col min="4" max="5" width="9.44140625" bestFit="1" customWidth="1"/>
    <col min="8" max="8" width="9.44140625" bestFit="1" customWidth="1"/>
    <col min="17" max="17" width="38.88671875" bestFit="1" customWidth="1"/>
  </cols>
  <sheetData>
    <row r="1" spans="1:17" ht="15.6" x14ac:dyDescent="0.3">
      <c r="A1" s="69" t="s">
        <v>39</v>
      </c>
      <c r="B1" s="69"/>
      <c r="C1" s="69"/>
      <c r="D1" s="44"/>
      <c r="E1" s="44"/>
    </row>
    <row r="2" spans="1:17" x14ac:dyDescent="0.3">
      <c r="A2" s="63" t="s">
        <v>40</v>
      </c>
      <c r="B2" s="63"/>
      <c r="C2" s="63"/>
      <c r="D2" s="44"/>
      <c r="E2" s="44"/>
    </row>
    <row r="3" spans="1:17" x14ac:dyDescent="0.3">
      <c r="A3" s="63" t="s">
        <v>41</v>
      </c>
      <c r="B3" s="63"/>
      <c r="C3" s="63"/>
      <c r="D3" s="44"/>
      <c r="E3" s="44"/>
    </row>
    <row r="4" spans="1:17" x14ac:dyDescent="0.3">
      <c r="A4" s="70" t="s">
        <v>42</v>
      </c>
      <c r="B4" s="70"/>
      <c r="C4" s="70"/>
      <c r="D4" s="44"/>
      <c r="E4" s="44"/>
    </row>
    <row r="5" spans="1:17" ht="15.6" x14ac:dyDescent="0.3">
      <c r="A5" s="71" t="s">
        <v>43</v>
      </c>
      <c r="B5" s="71"/>
      <c r="C5" s="71"/>
      <c r="D5" s="44"/>
      <c r="E5" s="44"/>
    </row>
    <row r="6" spans="1:17" x14ac:dyDescent="0.3">
      <c r="A6" s="63" t="s">
        <v>44</v>
      </c>
      <c r="B6" s="63"/>
      <c r="C6" s="63"/>
      <c r="D6" s="44"/>
      <c r="E6" s="44"/>
    </row>
    <row r="7" spans="1:17" x14ac:dyDescent="0.3">
      <c r="A7" s="63" t="s">
        <v>45</v>
      </c>
      <c r="B7" s="63"/>
      <c r="C7" s="63"/>
      <c r="D7" s="44"/>
      <c r="E7" s="44"/>
    </row>
    <row r="8" spans="1:17" x14ac:dyDescent="0.3">
      <c r="A8" s="45" t="s">
        <v>46</v>
      </c>
      <c r="B8" s="64" t="s">
        <v>43</v>
      </c>
      <c r="C8" s="64"/>
      <c r="D8" s="64"/>
      <c r="E8" s="64"/>
    </row>
    <row r="9" spans="1:17" x14ac:dyDescent="0.3">
      <c r="A9" s="46" t="s">
        <v>46</v>
      </c>
      <c r="B9" s="65" t="s">
        <v>39</v>
      </c>
      <c r="C9" s="66"/>
      <c r="D9" s="66"/>
      <c r="E9" s="66"/>
    </row>
    <row r="10" spans="1:17" x14ac:dyDescent="0.3">
      <c r="A10" s="47" t="s">
        <v>47</v>
      </c>
      <c r="B10" s="67" t="s">
        <v>45</v>
      </c>
      <c r="C10" s="68"/>
      <c r="D10" s="68"/>
      <c r="E10" s="68"/>
    </row>
    <row r="11" spans="1:17" ht="24" x14ac:dyDescent="0.3">
      <c r="A11" s="47" t="s">
        <v>46</v>
      </c>
      <c r="B11" s="48" t="s">
        <v>20</v>
      </c>
      <c r="C11" s="48" t="s">
        <v>21</v>
      </c>
      <c r="D11" s="48" t="s">
        <v>22</v>
      </c>
      <c r="E11" s="48" t="s">
        <v>23</v>
      </c>
    </row>
    <row r="12" spans="1:17" x14ac:dyDescent="0.3">
      <c r="A12" s="49" t="s">
        <v>46</v>
      </c>
      <c r="B12" s="50" t="s">
        <v>48</v>
      </c>
      <c r="C12" s="50" t="s">
        <v>48</v>
      </c>
      <c r="D12" s="50" t="s">
        <v>48</v>
      </c>
      <c r="E12" s="50" t="s">
        <v>48</v>
      </c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7" x14ac:dyDescent="0.3">
      <c r="A13" s="51" t="s">
        <v>49</v>
      </c>
      <c r="B13" s="60"/>
      <c r="C13" s="77">
        <v>462</v>
      </c>
      <c r="D13" s="77">
        <v>461</v>
      </c>
      <c r="E13" s="77">
        <v>1</v>
      </c>
      <c r="G13" s="61"/>
      <c r="I13" s="61"/>
      <c r="L13" s="61"/>
      <c r="O13" s="61"/>
      <c r="P13" s="62"/>
    </row>
    <row r="14" spans="1:17" x14ac:dyDescent="0.3">
      <c r="A14" s="51" t="s">
        <v>50</v>
      </c>
      <c r="B14" s="78">
        <v>7</v>
      </c>
      <c r="C14" s="78">
        <v>2975</v>
      </c>
      <c r="D14" s="78">
        <v>2981</v>
      </c>
      <c r="E14" s="78">
        <v>1</v>
      </c>
      <c r="G14" s="61"/>
      <c r="I14" s="61"/>
      <c r="L14" s="61"/>
      <c r="O14" s="61"/>
      <c r="P14" s="62"/>
    </row>
    <row r="15" spans="1:17" x14ac:dyDescent="0.3">
      <c r="A15" s="51" t="s">
        <v>51</v>
      </c>
      <c r="B15" s="52"/>
      <c r="C15" s="78">
        <v>42</v>
      </c>
      <c r="D15" s="78">
        <v>41</v>
      </c>
      <c r="E15" s="78">
        <v>1</v>
      </c>
      <c r="G15" s="61"/>
      <c r="I15" s="61"/>
      <c r="L15" s="61"/>
      <c r="O15" s="61"/>
      <c r="P15" s="62"/>
    </row>
    <row r="16" spans="1:17" x14ac:dyDescent="0.3">
      <c r="A16" s="51" t="s">
        <v>52</v>
      </c>
      <c r="B16" s="52"/>
      <c r="C16" s="78">
        <v>112</v>
      </c>
      <c r="D16" s="78">
        <v>111</v>
      </c>
      <c r="E16" s="78">
        <v>1</v>
      </c>
      <c r="G16" s="61"/>
      <c r="I16" s="61"/>
      <c r="L16" s="61"/>
      <c r="O16" s="61"/>
      <c r="P16" s="62"/>
    </row>
    <row r="17" spans="1:16" x14ac:dyDescent="0.3">
      <c r="A17" s="79" t="s">
        <v>24</v>
      </c>
      <c r="B17" s="80">
        <v>7</v>
      </c>
      <c r="C17" s="81"/>
      <c r="D17" s="81"/>
      <c r="E17" s="81"/>
      <c r="G17" s="61"/>
      <c r="I17" s="61"/>
      <c r="L17" s="61"/>
      <c r="O17" s="61"/>
      <c r="P17" s="62"/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M6"/>
  <sheetViews>
    <sheetView topLeftCell="B1" workbookViewId="0">
      <selection activeCell="G11" sqref="G11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23.332031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3" ht="24" x14ac:dyDescent="0.3">
      <c r="A1" s="47" t="s">
        <v>25</v>
      </c>
      <c r="B1" s="48" t="s">
        <v>20</v>
      </c>
      <c r="C1" s="48" t="s">
        <v>21</v>
      </c>
      <c r="D1" s="48" t="s">
        <v>22</v>
      </c>
      <c r="E1" s="48" t="s">
        <v>23</v>
      </c>
      <c r="F1" s="53" t="s">
        <v>27</v>
      </c>
      <c r="G1" s="30" t="s">
        <v>26</v>
      </c>
      <c r="I1" s="55" t="s">
        <v>28</v>
      </c>
      <c r="J1" t="s">
        <v>29</v>
      </c>
      <c r="K1" t="s">
        <v>30</v>
      </c>
      <c r="L1" t="s">
        <v>31</v>
      </c>
      <c r="M1" t="s">
        <v>32</v>
      </c>
    </row>
    <row r="2" spans="1:13" x14ac:dyDescent="0.3">
      <c r="A2" s="51" t="s">
        <v>49</v>
      </c>
      <c r="B2" s="60"/>
      <c r="C2" s="77">
        <v>462</v>
      </c>
      <c r="D2" s="77">
        <v>461</v>
      </c>
      <c r="E2" s="77">
        <v>1</v>
      </c>
      <c r="F2" s="54"/>
      <c r="G2" s="30" t="s">
        <v>53</v>
      </c>
      <c r="I2" s="56" t="s">
        <v>53</v>
      </c>
      <c r="J2" s="57"/>
      <c r="K2" s="57">
        <v>462</v>
      </c>
      <c r="L2" s="57">
        <v>461</v>
      </c>
      <c r="M2" s="57">
        <v>1</v>
      </c>
    </row>
    <row r="3" spans="1:13" x14ac:dyDescent="0.3">
      <c r="A3" s="51" t="s">
        <v>50</v>
      </c>
      <c r="B3" s="78">
        <v>7</v>
      </c>
      <c r="C3" s="78">
        <v>2975</v>
      </c>
      <c r="D3" s="78">
        <v>2981</v>
      </c>
      <c r="E3" s="78">
        <v>1</v>
      </c>
      <c r="F3" s="54"/>
      <c r="G3" s="30" t="s">
        <v>54</v>
      </c>
      <c r="I3" s="56" t="s">
        <v>54</v>
      </c>
      <c r="J3" s="57">
        <v>7</v>
      </c>
      <c r="K3" s="57">
        <v>2975</v>
      </c>
      <c r="L3" s="57">
        <v>2981</v>
      </c>
      <c r="M3" s="57">
        <v>1</v>
      </c>
    </row>
    <row r="4" spans="1:13" x14ac:dyDescent="0.3">
      <c r="A4" s="51" t="s">
        <v>51</v>
      </c>
      <c r="B4" s="52"/>
      <c r="C4" s="78">
        <v>42</v>
      </c>
      <c r="D4" s="78">
        <v>41</v>
      </c>
      <c r="E4" s="78">
        <v>1</v>
      </c>
      <c r="F4" s="54"/>
      <c r="G4" s="58" t="s">
        <v>55</v>
      </c>
      <c r="I4" s="56" t="s">
        <v>55</v>
      </c>
      <c r="J4" s="57"/>
      <c r="K4" s="57">
        <v>42</v>
      </c>
      <c r="L4" s="57">
        <v>41</v>
      </c>
      <c r="M4" s="57">
        <v>1</v>
      </c>
    </row>
    <row r="5" spans="1:13" x14ac:dyDescent="0.3">
      <c r="A5" s="51" t="s">
        <v>52</v>
      </c>
      <c r="B5" s="52"/>
      <c r="C5" s="78">
        <v>112</v>
      </c>
      <c r="D5" s="78">
        <v>111</v>
      </c>
      <c r="E5" s="78">
        <v>1</v>
      </c>
      <c r="F5" s="54"/>
      <c r="G5" s="58" t="s">
        <v>56</v>
      </c>
      <c r="I5" s="56" t="s">
        <v>56</v>
      </c>
      <c r="J5" s="57"/>
      <c r="K5" s="57">
        <v>112</v>
      </c>
      <c r="L5" s="57">
        <v>111</v>
      </c>
      <c r="M5" s="57">
        <v>1</v>
      </c>
    </row>
    <row r="6" spans="1:13" x14ac:dyDescent="0.3">
      <c r="I6" s="56" t="s">
        <v>24</v>
      </c>
      <c r="J6" s="57">
        <v>7</v>
      </c>
      <c r="K6" s="57">
        <v>3591</v>
      </c>
      <c r="L6" s="57">
        <v>3594</v>
      </c>
      <c r="M6" s="57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"/>
  <sheetViews>
    <sheetView showGridLines="0" workbookViewId="0">
      <selection activeCell="E29" sqref="E29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53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462</v>
      </c>
      <c r="G3" s="40">
        <v>0</v>
      </c>
      <c r="H3" s="40">
        <f t="shared" ref="H3:H4" ca="1" si="1">VLOOKUP($B3,FinalDeal_Vlookup,4,0)</f>
        <v>461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</v>
      </c>
    </row>
    <row r="4" spans="1:13" x14ac:dyDescent="0.3">
      <c r="A4" s="16"/>
      <c r="B4" s="4" t="s">
        <v>54</v>
      </c>
      <c r="C4" s="3"/>
      <c r="D4" s="4"/>
      <c r="E4" s="42">
        <f t="shared" ca="1" si="0"/>
        <v>7</v>
      </c>
      <c r="F4" s="39">
        <f t="shared" ref="F4:F6" ca="1" si="3">VLOOKUP($B4,FinalDeal_Vlookup,3,0)</f>
        <v>2975</v>
      </c>
      <c r="G4" s="39">
        <v>0</v>
      </c>
      <c r="H4" s="39">
        <f t="shared" ca="1" si="1"/>
        <v>2981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</v>
      </c>
    </row>
    <row r="5" spans="1:13" x14ac:dyDescent="0.3">
      <c r="A5" s="16"/>
      <c r="B5" s="4" t="s">
        <v>55</v>
      </c>
      <c r="C5" s="3"/>
      <c r="D5" s="4"/>
      <c r="E5" s="42">
        <f t="shared" ref="E5:E6" ca="1" si="4">VLOOKUP($B5,FinalDeal_Vlookup,2,0)</f>
        <v>0</v>
      </c>
      <c r="F5" s="39">
        <f t="shared" ca="1" si="3"/>
        <v>42</v>
      </c>
      <c r="G5" s="39">
        <v>0</v>
      </c>
      <c r="H5" s="39">
        <f t="shared" ref="H5:H6" ca="1" si="5">VLOOKUP($B5,FinalDeal_Vlookup,4,0)</f>
        <v>41</v>
      </c>
      <c r="I5" s="39">
        <v>0</v>
      </c>
      <c r="J5" s="39">
        <v>0</v>
      </c>
      <c r="K5" s="39">
        <v>0</v>
      </c>
      <c r="L5" s="39">
        <v>0</v>
      </c>
      <c r="M5" s="43">
        <f t="shared" ref="M5:M6" ca="1" si="6">VLOOKUP($B5,FinalDeal_Vlookup,5,0)</f>
        <v>1</v>
      </c>
    </row>
    <row r="6" spans="1:13" ht="15" thickBot="1" x14ac:dyDescent="0.35">
      <c r="A6" s="16"/>
      <c r="B6" s="4" t="s">
        <v>56</v>
      </c>
      <c r="C6" s="3"/>
      <c r="D6" s="4"/>
      <c r="E6" s="42">
        <f t="shared" ca="1" si="4"/>
        <v>0</v>
      </c>
      <c r="F6" s="39">
        <f t="shared" ca="1" si="3"/>
        <v>112</v>
      </c>
      <c r="G6" s="39">
        <v>0</v>
      </c>
      <c r="H6" s="39">
        <f t="shared" ca="1" si="5"/>
        <v>111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</v>
      </c>
    </row>
    <row r="7" spans="1:13" ht="15" thickBot="1" x14ac:dyDescent="0.35">
      <c r="A7" s="16"/>
      <c r="B7" s="19"/>
      <c r="C7" s="18"/>
      <c r="D7" s="19" t="s">
        <v>18</v>
      </c>
      <c r="E7" s="24">
        <f ca="1">SUM(E3:E6)</f>
        <v>7</v>
      </c>
      <c r="F7" s="24">
        <f ca="1">SUM(F3:F6)</f>
        <v>3591</v>
      </c>
      <c r="G7" s="24">
        <f>SUM(G3:G6)</f>
        <v>0</v>
      </c>
      <c r="H7" s="24">
        <f ca="1">SUM(H3:H6)</f>
        <v>3594</v>
      </c>
      <c r="I7" s="24">
        <f>SUM(I3:I6)</f>
        <v>0</v>
      </c>
      <c r="J7" s="24">
        <f>SUM(J3:J6)</f>
        <v>0</v>
      </c>
      <c r="K7" s="24">
        <f>SUM(K3:K6)</f>
        <v>0</v>
      </c>
      <c r="L7" s="24">
        <f>SUM(L3:L6)</f>
        <v>0</v>
      </c>
      <c r="M7" s="25">
        <f ca="1">SUM(M3:M6)</f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13"/>
  <sheetViews>
    <sheetView topLeftCell="B1" workbookViewId="0">
      <selection activeCell="N3" sqref="N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3" t="s">
        <v>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14.4" customHeight="1" x14ac:dyDescent="0.3">
      <c r="A3" s="73" t="s">
        <v>57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4.4" customHeight="1" x14ac:dyDescent="0.3">
      <c r="A4" s="73" t="s">
        <v>62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ht="14.4" customHeight="1" x14ac:dyDescent="0.3">
      <c r="A5" s="73" t="s">
        <v>34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ht="14.4" customHeight="1" x14ac:dyDescent="0.3">
      <c r="A6" s="72" t="s">
        <v>36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3" ht="14.4" customHeight="1" x14ac:dyDescent="0.3">
      <c r="A7" s="72" t="s">
        <v>58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 ht="19.8" x14ac:dyDescent="0.3">
      <c r="A8" s="82" t="s">
        <v>12</v>
      </c>
      <c r="B8" s="82" t="s">
        <v>37</v>
      </c>
      <c r="C8" s="82" t="s">
        <v>35</v>
      </c>
      <c r="D8" s="82" t="s">
        <v>59</v>
      </c>
      <c r="E8" s="82" t="s">
        <v>3</v>
      </c>
      <c r="F8" s="82" t="s">
        <v>4</v>
      </c>
      <c r="G8" s="82" t="s">
        <v>5</v>
      </c>
      <c r="H8" s="82" t="s">
        <v>6</v>
      </c>
      <c r="I8" s="82" t="s">
        <v>7</v>
      </c>
      <c r="J8" s="82" t="s">
        <v>8</v>
      </c>
      <c r="K8" s="82" t="s">
        <v>9</v>
      </c>
      <c r="L8" s="82" t="s">
        <v>10</v>
      </c>
      <c r="M8" s="82" t="s">
        <v>11</v>
      </c>
    </row>
    <row r="9" spans="1:13" x14ac:dyDescent="0.3">
      <c r="A9" s="83" t="s">
        <v>60</v>
      </c>
      <c r="B9" s="84">
        <v>3713815</v>
      </c>
      <c r="C9" s="83" t="s">
        <v>53</v>
      </c>
      <c r="D9" s="84">
        <v>12258743</v>
      </c>
      <c r="E9" s="84">
        <v>0</v>
      </c>
      <c r="F9" s="84">
        <v>2506</v>
      </c>
      <c r="G9" s="84">
        <v>2044</v>
      </c>
      <c r="H9" s="84">
        <v>538</v>
      </c>
      <c r="I9" s="84">
        <v>77</v>
      </c>
      <c r="J9" s="84">
        <v>0</v>
      </c>
      <c r="K9" s="84">
        <v>0</v>
      </c>
      <c r="L9" s="84">
        <v>0</v>
      </c>
      <c r="M9" s="84">
        <v>1</v>
      </c>
    </row>
    <row r="10" spans="1:13" x14ac:dyDescent="0.3">
      <c r="A10" s="83" t="s">
        <v>60</v>
      </c>
      <c r="B10" s="84">
        <v>3713815</v>
      </c>
      <c r="C10" s="83" t="s">
        <v>54</v>
      </c>
      <c r="D10" s="84">
        <v>11846634</v>
      </c>
      <c r="E10" s="84">
        <v>7</v>
      </c>
      <c r="F10" s="84">
        <v>16100</v>
      </c>
      <c r="G10" s="84">
        <v>13125</v>
      </c>
      <c r="H10" s="84">
        <v>3058</v>
      </c>
      <c r="I10" s="84">
        <v>77</v>
      </c>
      <c r="J10" s="84">
        <v>0</v>
      </c>
      <c r="K10" s="84">
        <v>0</v>
      </c>
      <c r="L10" s="84">
        <v>0</v>
      </c>
      <c r="M10" s="84">
        <v>1</v>
      </c>
    </row>
    <row r="11" spans="1:13" x14ac:dyDescent="0.3">
      <c r="A11" s="83" t="s">
        <v>60</v>
      </c>
      <c r="B11" s="84">
        <v>3713815</v>
      </c>
      <c r="C11" s="83" t="s">
        <v>55</v>
      </c>
      <c r="D11" s="84">
        <v>12399903</v>
      </c>
      <c r="E11" s="84">
        <v>0</v>
      </c>
      <c r="F11" s="84">
        <v>252</v>
      </c>
      <c r="G11" s="84">
        <v>210</v>
      </c>
      <c r="H11" s="84">
        <v>41</v>
      </c>
      <c r="I11" s="84">
        <v>0</v>
      </c>
      <c r="J11" s="84">
        <v>0</v>
      </c>
      <c r="K11" s="84">
        <v>0</v>
      </c>
      <c r="L11" s="84">
        <v>0</v>
      </c>
      <c r="M11" s="84">
        <v>1</v>
      </c>
    </row>
    <row r="12" spans="1:13" x14ac:dyDescent="0.3">
      <c r="A12" s="83" t="s">
        <v>60</v>
      </c>
      <c r="B12" s="84">
        <v>3713815</v>
      </c>
      <c r="C12" s="83" t="s">
        <v>56</v>
      </c>
      <c r="D12" s="84">
        <v>13043342</v>
      </c>
      <c r="E12" s="84">
        <v>0</v>
      </c>
      <c r="F12" s="84">
        <v>672</v>
      </c>
      <c r="G12" s="84">
        <v>560</v>
      </c>
      <c r="H12" s="84">
        <v>117</v>
      </c>
      <c r="I12" s="84">
        <v>6</v>
      </c>
      <c r="J12" s="84">
        <v>0</v>
      </c>
      <c r="K12" s="84">
        <v>0</v>
      </c>
      <c r="L12" s="84">
        <v>0</v>
      </c>
      <c r="M12" s="84">
        <v>1</v>
      </c>
    </row>
    <row r="13" spans="1:13" x14ac:dyDescent="0.3">
      <c r="A13" s="85" t="s">
        <v>61</v>
      </c>
      <c r="B13" s="83"/>
      <c r="C13" s="83"/>
      <c r="D13" s="83"/>
      <c r="E13" s="84">
        <v>7</v>
      </c>
      <c r="F13" s="84">
        <v>19530</v>
      </c>
      <c r="G13" s="84">
        <v>15939</v>
      </c>
      <c r="H13" s="84">
        <v>3754</v>
      </c>
      <c r="I13" s="84">
        <v>160</v>
      </c>
      <c r="J13" s="84">
        <v>0</v>
      </c>
      <c r="K13" s="84">
        <v>0</v>
      </c>
      <c r="L13" s="84">
        <v>0</v>
      </c>
      <c r="M13" s="84">
        <v>4</v>
      </c>
    </row>
  </sheetData>
  <mergeCells count="6">
    <mergeCell ref="A6:M6"/>
    <mergeCell ref="A7:M7"/>
    <mergeCell ref="A2:M2"/>
    <mergeCell ref="A3:M3"/>
    <mergeCell ref="A4:M4"/>
    <mergeCell ref="A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"/>
  <sheetViews>
    <sheetView workbookViewId="0">
      <selection activeCell="C2" sqref="A2:C116"/>
    </sheetView>
  </sheetViews>
  <sheetFormatPr defaultRowHeight="14.4" x14ac:dyDescent="0.3"/>
  <sheetData>
    <row r="1" spans="1:3" x14ac:dyDescent="0.3">
      <c r="A1" t="s">
        <v>38</v>
      </c>
      <c r="B1">
        <f>VLOOKUP(A1,'[2]Product Master Sheet'!$B$2:$F$506,5,0)</f>
        <v>13</v>
      </c>
      <c r="C1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8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74" t="s">
        <v>63</v>
      </c>
      <c r="C1" s="75"/>
      <c r="D1" s="75"/>
      <c r="E1" s="75"/>
      <c r="F1" s="75"/>
      <c r="G1" s="75"/>
      <c r="H1" s="75"/>
      <c r="I1" s="75"/>
      <c r="J1" s="76"/>
      <c r="K1" s="74" t="s">
        <v>64</v>
      </c>
      <c r="L1" s="75"/>
      <c r="M1" s="75"/>
      <c r="N1" s="75"/>
      <c r="O1" s="75"/>
      <c r="P1" s="75"/>
      <c r="Q1" s="75"/>
      <c r="R1" s="75"/>
      <c r="S1" s="76"/>
      <c r="T1" s="74" t="s">
        <v>13</v>
      </c>
      <c r="U1" s="75"/>
      <c r="V1" s="75"/>
      <c r="W1" s="75"/>
      <c r="X1" s="75"/>
      <c r="Y1" s="75"/>
      <c r="Z1" s="75"/>
      <c r="AA1" s="75"/>
      <c r="AB1" s="7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53</v>
      </c>
      <c r="B4" s="20">
        <v>0</v>
      </c>
      <c r="C4" s="20">
        <v>2506</v>
      </c>
      <c r="D4" s="20">
        <v>2044</v>
      </c>
      <c r="E4" s="20">
        <v>538</v>
      </c>
      <c r="F4" s="20">
        <v>77</v>
      </c>
      <c r="G4" s="20">
        <v>0</v>
      </c>
      <c r="H4" s="20">
        <v>0</v>
      </c>
      <c r="I4" s="20">
        <v>0</v>
      </c>
      <c r="J4" s="20">
        <v>1</v>
      </c>
      <c r="K4" s="27">
        <v>0</v>
      </c>
      <c r="L4" s="28">
        <v>462</v>
      </c>
      <c r="M4" s="28">
        <v>0</v>
      </c>
      <c r="N4" s="28">
        <v>461</v>
      </c>
      <c r="O4" s="28">
        <v>0</v>
      </c>
      <c r="P4" s="28">
        <v>0</v>
      </c>
      <c r="Q4" s="28">
        <v>0</v>
      </c>
      <c r="R4" s="28">
        <v>0</v>
      </c>
      <c r="S4" s="26">
        <v>1</v>
      </c>
      <c r="T4" s="28">
        <f>B4-K4</f>
        <v>0</v>
      </c>
      <c r="U4" s="28">
        <f t="shared" ref="U4:U7" si="0">C4-L4</f>
        <v>2044</v>
      </c>
      <c r="V4" s="28">
        <f t="shared" ref="V4:V7" si="1">D4-M4</f>
        <v>2044</v>
      </c>
      <c r="W4" s="28">
        <f t="shared" ref="W4:W7" si="2">E4-N4</f>
        <v>77</v>
      </c>
      <c r="X4" s="28">
        <f t="shared" ref="X4:X7" si="3">F4-O4</f>
        <v>77</v>
      </c>
      <c r="Y4" s="28">
        <f t="shared" ref="Y4:Y7" si="4">G4-P4</f>
        <v>0</v>
      </c>
      <c r="Z4" s="28">
        <f t="shared" ref="Z4:Z7" si="5">H4-Q4</f>
        <v>0</v>
      </c>
      <c r="AA4" s="28">
        <f t="shared" ref="AA4:AA7" si="6">I4-R4</f>
        <v>0</v>
      </c>
      <c r="AB4" s="20">
        <f t="shared" ref="AB4:AB7" si="7">J4-S4</f>
        <v>0</v>
      </c>
      <c r="AC4" s="17" t="str">
        <f>IF(AND(T4=0,AB4=0),"Ok","Issue")</f>
        <v>Ok</v>
      </c>
    </row>
    <row r="5" spans="1:29" x14ac:dyDescent="0.3">
      <c r="A5" s="17" t="s">
        <v>54</v>
      </c>
      <c r="B5" s="20">
        <v>7</v>
      </c>
      <c r="C5" s="20">
        <v>16100</v>
      </c>
      <c r="D5" s="20">
        <v>13125</v>
      </c>
      <c r="E5" s="20">
        <v>3058</v>
      </c>
      <c r="F5" s="20">
        <v>77</v>
      </c>
      <c r="G5" s="20">
        <v>0</v>
      </c>
      <c r="H5" s="20">
        <v>0</v>
      </c>
      <c r="I5" s="20">
        <v>0</v>
      </c>
      <c r="J5" s="20">
        <v>1</v>
      </c>
      <c r="K5" s="27">
        <v>7</v>
      </c>
      <c r="L5" s="20">
        <v>2975</v>
      </c>
      <c r="M5" s="20">
        <v>0</v>
      </c>
      <c r="N5" s="20">
        <v>2981</v>
      </c>
      <c r="O5" s="20">
        <v>0</v>
      </c>
      <c r="P5" s="20">
        <v>0</v>
      </c>
      <c r="Q5" s="20">
        <v>0</v>
      </c>
      <c r="R5" s="20">
        <v>0</v>
      </c>
      <c r="S5" s="26">
        <v>1</v>
      </c>
      <c r="T5" s="20">
        <f t="shared" ref="T5:T7" si="8">B5-K5</f>
        <v>0</v>
      </c>
      <c r="U5" s="20">
        <f t="shared" si="0"/>
        <v>13125</v>
      </c>
      <c r="V5" s="20">
        <f t="shared" si="1"/>
        <v>13125</v>
      </c>
      <c r="W5" s="20">
        <f t="shared" si="2"/>
        <v>77</v>
      </c>
      <c r="X5" s="20">
        <f t="shared" si="3"/>
        <v>77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7" si="9">IF(AND(T5=0,AB5=0),"Ok","Issue")</f>
        <v>Ok</v>
      </c>
    </row>
    <row r="6" spans="1:29" x14ac:dyDescent="0.3">
      <c r="A6" s="17" t="s">
        <v>55</v>
      </c>
      <c r="B6" s="20">
        <v>0</v>
      </c>
      <c r="C6" s="20">
        <v>252</v>
      </c>
      <c r="D6" s="20">
        <v>210</v>
      </c>
      <c r="E6" s="20">
        <v>41</v>
      </c>
      <c r="F6" s="20">
        <v>0</v>
      </c>
      <c r="G6" s="20">
        <v>0</v>
      </c>
      <c r="H6" s="20">
        <v>0</v>
      </c>
      <c r="I6" s="20">
        <v>0</v>
      </c>
      <c r="J6" s="26">
        <v>1</v>
      </c>
      <c r="K6" s="27">
        <v>0</v>
      </c>
      <c r="L6" s="20">
        <v>42</v>
      </c>
      <c r="M6" s="20">
        <v>0</v>
      </c>
      <c r="N6" s="20">
        <v>41</v>
      </c>
      <c r="O6" s="20">
        <v>0</v>
      </c>
      <c r="P6" s="20">
        <v>0</v>
      </c>
      <c r="Q6" s="20">
        <v>0</v>
      </c>
      <c r="R6" s="20">
        <v>0</v>
      </c>
      <c r="S6" s="26">
        <v>1</v>
      </c>
      <c r="T6" s="20">
        <f t="shared" si="8"/>
        <v>0</v>
      </c>
      <c r="U6" s="20">
        <f t="shared" si="0"/>
        <v>210</v>
      </c>
      <c r="V6" s="20">
        <f t="shared" si="1"/>
        <v>210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ht="15" thickBot="1" x14ac:dyDescent="0.35">
      <c r="A7" s="17" t="s">
        <v>56</v>
      </c>
      <c r="B7" s="20">
        <v>0</v>
      </c>
      <c r="C7" s="20">
        <v>672</v>
      </c>
      <c r="D7" s="20">
        <v>560</v>
      </c>
      <c r="E7" s="20">
        <v>117</v>
      </c>
      <c r="F7" s="20">
        <v>6</v>
      </c>
      <c r="G7" s="20">
        <v>0</v>
      </c>
      <c r="H7" s="20">
        <v>0</v>
      </c>
      <c r="I7" s="20">
        <v>0</v>
      </c>
      <c r="J7" s="26">
        <v>1</v>
      </c>
      <c r="K7" s="27">
        <v>0</v>
      </c>
      <c r="L7" s="20">
        <v>112</v>
      </c>
      <c r="M7" s="20">
        <v>0</v>
      </c>
      <c r="N7" s="20">
        <v>111</v>
      </c>
      <c r="O7" s="20">
        <v>0</v>
      </c>
      <c r="P7" s="20">
        <v>0</v>
      </c>
      <c r="Q7" s="20">
        <v>0</v>
      </c>
      <c r="R7" s="20">
        <v>0</v>
      </c>
      <c r="S7" s="26">
        <v>1</v>
      </c>
      <c r="T7" s="20">
        <f t="shared" si="8"/>
        <v>0</v>
      </c>
      <c r="U7" s="20">
        <f t="shared" si="0"/>
        <v>560</v>
      </c>
      <c r="V7" s="20">
        <f t="shared" si="1"/>
        <v>560</v>
      </c>
      <c r="W7" s="20">
        <f t="shared" si="2"/>
        <v>6</v>
      </c>
      <c r="X7" s="20">
        <f t="shared" si="3"/>
        <v>6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s="37" customFormat="1" ht="16.2" thickBot="1" x14ac:dyDescent="0.35">
      <c r="A8" s="32" t="s">
        <v>19</v>
      </c>
      <c r="B8" s="33">
        <f>SUM(B4:B7)</f>
        <v>7</v>
      </c>
      <c r="C8" s="33">
        <f>SUM(C4:C7)</f>
        <v>19530</v>
      </c>
      <c r="D8" s="33">
        <f>SUM(D4:D7)</f>
        <v>15939</v>
      </c>
      <c r="E8" s="33">
        <f>SUM(E4:E7)</f>
        <v>3754</v>
      </c>
      <c r="F8" s="33">
        <f>SUM(F4:F7)</f>
        <v>160</v>
      </c>
      <c r="G8" s="33">
        <f>SUM(G4:G7)</f>
        <v>0</v>
      </c>
      <c r="H8" s="33">
        <f>SUM(H4:H7)</f>
        <v>0</v>
      </c>
      <c r="I8" s="33">
        <f>SUM(I4:I7)</f>
        <v>0</v>
      </c>
      <c r="J8" s="34">
        <f>SUM(J4:J7)</f>
        <v>4</v>
      </c>
      <c r="K8" s="35">
        <f>SUM(K4:K7)</f>
        <v>7</v>
      </c>
      <c r="L8" s="33">
        <f>SUM(L4:L7)</f>
        <v>3591</v>
      </c>
      <c r="M8" s="33">
        <f>SUM(M4:M7)</f>
        <v>0</v>
      </c>
      <c r="N8" s="33">
        <f>SUM(N4:N7)</f>
        <v>3594</v>
      </c>
      <c r="O8" s="33">
        <f>SUM(O4:O7)</f>
        <v>0</v>
      </c>
      <c r="P8" s="33">
        <f>SUM(P4:P7)</f>
        <v>0</v>
      </c>
      <c r="Q8" s="33">
        <f>SUM(Q4:Q7)</f>
        <v>0</v>
      </c>
      <c r="R8" s="33">
        <f>SUM(R4:R7)</f>
        <v>0</v>
      </c>
      <c r="S8" s="34">
        <f>SUM(S4:S7)</f>
        <v>4</v>
      </c>
      <c r="T8" s="33">
        <f>SUM(T4:T7)</f>
        <v>0</v>
      </c>
      <c r="U8" s="33">
        <f>SUM(U4:U7)</f>
        <v>15939</v>
      </c>
      <c r="V8" s="33">
        <f>SUM(V4:V7)</f>
        <v>15939</v>
      </c>
      <c r="W8" s="33">
        <f>SUM(W4:W7)</f>
        <v>160</v>
      </c>
      <c r="X8" s="33">
        <f>SUM(X4:X7)</f>
        <v>160</v>
      </c>
      <c r="Y8" s="33">
        <f>SUM(Y4:Y7)</f>
        <v>0</v>
      </c>
      <c r="Z8" s="33">
        <f>SUM(Z4:Z7)</f>
        <v>0</v>
      </c>
      <c r="AA8" s="33">
        <f>SUM(AA4:AA7)</f>
        <v>0</v>
      </c>
      <c r="AB8" s="34">
        <f>SUM(AB4:AB7)</f>
        <v>0</v>
      </c>
      <c r="AC8" s="36"/>
    </row>
  </sheetData>
  <mergeCells count="3">
    <mergeCell ref="B1:J1"/>
    <mergeCell ref="K1:S1"/>
    <mergeCell ref="T1:AB1"/>
  </mergeCells>
  <conditionalFormatting sqref="A5">
    <cfRule type="duplicateValues" dxfId="3" priority="2"/>
  </conditionalFormatting>
  <conditionalFormatting sqref="A4">
    <cfRule type="duplicateValues" dxfId="2" priority="12"/>
  </conditionalFormatting>
  <conditionalFormatting sqref="A8:A1048576 A1:A3">
    <cfRule type="duplicateValues" dxfId="1" priority="32"/>
  </conditionalFormatting>
  <conditionalFormatting sqref="A6:A7">
    <cfRule type="duplicateValues" dxfId="0" priority="3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2021-09-15T08:06:20Z</dcterms:modified>
</cp:coreProperties>
</file>