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8 AUG 2021\3837275-Parth Agro Center\"/>
    </mc:Choice>
  </mc:AlternateContent>
  <xr:revisionPtr revIDLastSave="0" documentId="13_ncr:1_{C096C2C2-0CBE-4AFE-8829-7BFCD62FB1C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working'!$A$1:$G$18</definedName>
    <definedName name="_xlnm._FilterDatabase" localSheetId="5" hidden="1">Reco!$A$3:$AC$20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9" r:id="rId10"/>
  </pivotCaches>
</workbook>
</file>

<file path=xl/calcChain.xml><?xml version="1.0" encoding="utf-8"?>
<calcChain xmlns="http://schemas.openxmlformats.org/spreadsheetml/2006/main">
  <c r="K1" i="4" l="1"/>
  <c r="B1" i="4"/>
  <c r="B6" i="6"/>
  <c r="B7" i="6"/>
  <c r="B8" i="6"/>
  <c r="B9" i="6"/>
  <c r="B10" i="6"/>
  <c r="B11" i="6"/>
  <c r="B12" i="6"/>
  <c r="B13" i="6"/>
  <c r="B14" i="6"/>
  <c r="B15" i="6"/>
  <c r="B16" i="6"/>
  <c r="B5" i="6"/>
  <c r="B2" i="6"/>
  <c r="B3" i="6"/>
  <c r="B4" i="6"/>
  <c r="G68" i="1"/>
  <c r="I68" i="1" s="1"/>
  <c r="J68" i="1" s="1"/>
  <c r="G67" i="1"/>
  <c r="I67" i="1" s="1"/>
  <c r="J67" i="1" s="1"/>
  <c r="I66" i="1"/>
  <c r="J66" i="1" s="1"/>
  <c r="I65" i="1"/>
  <c r="J65" i="1" s="1"/>
  <c r="G65" i="1"/>
  <c r="I64" i="1"/>
  <c r="J64" i="1" s="1"/>
  <c r="G64" i="1"/>
  <c r="G63" i="1"/>
  <c r="I63" i="1" s="1"/>
  <c r="J63" i="1" s="1"/>
  <c r="G62" i="1"/>
  <c r="I62" i="1" s="1"/>
  <c r="J62" i="1" s="1"/>
  <c r="G61" i="1"/>
  <c r="I61" i="1" s="1"/>
  <c r="J61" i="1" s="1"/>
  <c r="G60" i="1"/>
  <c r="I60" i="1" s="1"/>
  <c r="J60" i="1" s="1"/>
  <c r="G59" i="1"/>
  <c r="I59" i="1" s="1"/>
  <c r="J59" i="1" s="1"/>
  <c r="G58" i="1"/>
  <c r="I58" i="1" s="1"/>
  <c r="J58" i="1" s="1"/>
  <c r="G57" i="1"/>
  <c r="I57" i="1" s="1"/>
  <c r="J57" i="1" s="1"/>
  <c r="G56" i="1"/>
  <c r="I56" i="1" s="1"/>
  <c r="J56" i="1" s="1"/>
  <c r="I55" i="1"/>
  <c r="J55" i="1" s="1"/>
  <c r="G55" i="1"/>
  <c r="G54" i="1"/>
  <c r="I54" i="1" s="1"/>
  <c r="J54" i="1" s="1"/>
  <c r="I53" i="1"/>
  <c r="J53" i="1" s="1"/>
  <c r="I52" i="1"/>
  <c r="J52" i="1" s="1"/>
  <c r="G52" i="1"/>
  <c r="G51" i="1"/>
  <c r="I51" i="1" s="1"/>
  <c r="J51" i="1" s="1"/>
  <c r="G50" i="1"/>
  <c r="I50" i="1" s="1"/>
  <c r="J50" i="1" s="1"/>
  <c r="G49" i="1"/>
  <c r="I49" i="1" s="1"/>
  <c r="J49" i="1" s="1"/>
  <c r="G48" i="1"/>
  <c r="I48" i="1" s="1"/>
  <c r="J48" i="1" s="1"/>
  <c r="G47" i="1"/>
  <c r="I47" i="1" s="1"/>
  <c r="J47" i="1" s="1"/>
  <c r="G46" i="1"/>
  <c r="I46" i="1" s="1"/>
  <c r="J46" i="1" s="1"/>
  <c r="G45" i="1"/>
  <c r="I45" i="1" s="1"/>
  <c r="J45" i="1" s="1"/>
  <c r="J44" i="1"/>
  <c r="I44" i="1"/>
  <c r="G44" i="1"/>
  <c r="G43" i="1"/>
  <c r="I43" i="1" s="1"/>
  <c r="J43" i="1" s="1"/>
  <c r="G42" i="1"/>
  <c r="I42" i="1" s="1"/>
  <c r="J42" i="1" s="1"/>
  <c r="G41" i="1"/>
  <c r="I41" i="1" s="1"/>
  <c r="J41" i="1" s="1"/>
  <c r="G40" i="1"/>
  <c r="I40" i="1" s="1"/>
  <c r="J40" i="1" s="1"/>
  <c r="I39" i="1"/>
  <c r="J39" i="1" s="1"/>
  <c r="G39" i="1"/>
  <c r="G38" i="1"/>
  <c r="I38" i="1" s="1"/>
  <c r="J38" i="1" s="1"/>
  <c r="G37" i="1"/>
  <c r="I37" i="1" s="1"/>
  <c r="J37" i="1" s="1"/>
  <c r="I36" i="1"/>
  <c r="J36" i="1" s="1"/>
  <c r="G36" i="1"/>
  <c r="G35" i="1"/>
  <c r="I35" i="1" s="1"/>
  <c r="J35" i="1" s="1"/>
  <c r="G34" i="1"/>
  <c r="I34" i="1" s="1"/>
  <c r="J34" i="1" s="1"/>
  <c r="G33" i="1"/>
  <c r="I33" i="1" s="1"/>
  <c r="J33" i="1" s="1"/>
  <c r="G32" i="1"/>
  <c r="I32" i="1" s="1"/>
  <c r="J32" i="1" s="1"/>
  <c r="G31" i="1"/>
  <c r="I31" i="1" s="1"/>
  <c r="J31" i="1" s="1"/>
  <c r="G30" i="1"/>
  <c r="I30" i="1" s="1"/>
  <c r="J30" i="1" s="1"/>
  <c r="G29" i="1"/>
  <c r="I29" i="1" s="1"/>
  <c r="J29" i="1" s="1"/>
  <c r="I28" i="1"/>
  <c r="J28" i="1" s="1"/>
  <c r="G28" i="1"/>
  <c r="G27" i="1"/>
  <c r="I27" i="1" s="1"/>
  <c r="J27" i="1" s="1"/>
  <c r="G26" i="1"/>
  <c r="I26" i="1" s="1"/>
  <c r="J26" i="1" s="1"/>
  <c r="G25" i="1"/>
  <c r="I25" i="1" s="1"/>
  <c r="J25" i="1" s="1"/>
  <c r="G24" i="1"/>
  <c r="I24" i="1" s="1"/>
  <c r="J24" i="1" s="1"/>
  <c r="I23" i="1"/>
  <c r="J23" i="1" s="1"/>
  <c r="G23" i="1"/>
  <c r="G22" i="1"/>
  <c r="I22" i="1" s="1"/>
  <c r="J22" i="1" s="1"/>
  <c r="G21" i="1"/>
  <c r="I21" i="1" s="1"/>
  <c r="J21" i="1" s="1"/>
  <c r="I20" i="1"/>
  <c r="J20" i="1" s="1"/>
  <c r="G20" i="1"/>
  <c r="G19" i="1"/>
  <c r="I19" i="1" s="1"/>
  <c r="J19" i="1" s="1"/>
  <c r="G18" i="1"/>
  <c r="I18" i="1" s="1"/>
  <c r="J18" i="1" s="1"/>
  <c r="G17" i="1"/>
  <c r="I17" i="1" s="1"/>
  <c r="J17" i="1" s="1"/>
  <c r="G16" i="1"/>
  <c r="I16" i="1" s="1"/>
  <c r="J16" i="1" s="1"/>
  <c r="G15" i="1"/>
  <c r="I15" i="1" s="1"/>
  <c r="J15" i="1" s="1"/>
  <c r="G14" i="1"/>
  <c r="I14" i="1" s="1"/>
  <c r="J14" i="1" s="1"/>
  <c r="G13" i="1"/>
  <c r="I13" i="1" s="1"/>
  <c r="J13" i="1" s="1"/>
  <c r="J12" i="1"/>
  <c r="I12" i="1"/>
  <c r="G12" i="1"/>
  <c r="G11" i="1"/>
  <c r="I11" i="1" s="1"/>
  <c r="J11" i="1" s="1"/>
  <c r="G10" i="1"/>
  <c r="I10" i="1" s="1"/>
  <c r="J10" i="1" s="1"/>
  <c r="G9" i="1"/>
  <c r="I9" i="1" s="1"/>
  <c r="J9" i="1" s="1"/>
  <c r="G8" i="1"/>
  <c r="I8" i="1" s="1"/>
  <c r="J8" i="1" s="1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B10" i="4" l="1"/>
  <c r="T13" i="4"/>
  <c r="T15" i="4"/>
  <c r="U15" i="4"/>
  <c r="T7" i="4"/>
  <c r="U10" i="4"/>
  <c r="U16" i="4"/>
  <c r="U18" i="4"/>
  <c r="U7" i="4"/>
  <c r="U8" i="4"/>
  <c r="W7" i="4"/>
  <c r="W8" i="4"/>
  <c r="T8" i="4"/>
  <c r="W13" i="4"/>
  <c r="W15" i="4"/>
  <c r="AB13" i="4"/>
  <c r="AB15" i="4"/>
  <c r="AB7" i="4"/>
  <c r="AB8" i="4"/>
  <c r="T10" i="4"/>
  <c r="T16" i="4"/>
  <c r="T18" i="4"/>
  <c r="T5" i="4"/>
  <c r="T9" i="4"/>
  <c r="U5" i="4"/>
  <c r="U9" i="4"/>
  <c r="W5" i="4"/>
  <c r="W9" i="4"/>
  <c r="AB5" i="4"/>
  <c r="AB9" i="4"/>
  <c r="X5" i="4"/>
  <c r="V6" i="4"/>
  <c r="Z8" i="4"/>
  <c r="AA11" i="4"/>
  <c r="U14" i="4"/>
  <c r="AA19" i="4"/>
  <c r="Y6" i="4"/>
  <c r="W11" i="4"/>
  <c r="AA13" i="4"/>
  <c r="AA17" i="4"/>
  <c r="Y18" i="4"/>
  <c r="W19" i="4"/>
  <c r="AA10" i="4"/>
  <c r="Y11" i="4"/>
  <c r="AA14" i="4"/>
  <c r="W16" i="4"/>
  <c r="X10" i="4"/>
  <c r="V11" i="4"/>
  <c r="X14" i="4"/>
  <c r="AA6" i="4"/>
  <c r="T19" i="4"/>
  <c r="AB19" i="4"/>
  <c r="Z5" i="4"/>
  <c r="V4" i="4"/>
  <c r="X7" i="4"/>
  <c r="V12" i="4"/>
  <c r="Z14" i="4"/>
  <c r="T17" i="4"/>
  <c r="AB17" i="4"/>
  <c r="X4" i="4"/>
  <c r="V5" i="4"/>
  <c r="Z7" i="4"/>
  <c r="X8" i="4"/>
  <c r="AA4" i="4"/>
  <c r="Y5" i="4"/>
  <c r="AA8" i="4"/>
  <c r="V10" i="4"/>
  <c r="T11" i="4"/>
  <c r="Z12" i="4"/>
  <c r="X17" i="4"/>
  <c r="X6" i="4"/>
  <c r="Z9" i="4"/>
  <c r="AA12" i="4"/>
  <c r="Y13" i="4"/>
  <c r="W14" i="4"/>
  <c r="W18" i="4"/>
  <c r="U19" i="4"/>
  <c r="Z13" i="4"/>
  <c r="AA7" i="4"/>
  <c r="Z11" i="4"/>
  <c r="X12" i="4"/>
  <c r="X16" i="4"/>
  <c r="AB18" i="4"/>
  <c r="Z19" i="4"/>
  <c r="Y8" i="4"/>
  <c r="V9" i="4"/>
  <c r="V14" i="4"/>
  <c r="AA15" i="4"/>
  <c r="Z15" i="4"/>
  <c r="Y16" i="4"/>
  <c r="W17" i="4"/>
  <c r="AA18" i="4"/>
  <c r="AA5" i="4"/>
  <c r="Z6" i="4"/>
  <c r="W12" i="4"/>
  <c r="U13" i="4"/>
  <c r="AA16" i="4"/>
  <c r="Z17" i="4"/>
  <c r="V18" i="4"/>
  <c r="Y7" i="4"/>
  <c r="V8" i="4"/>
  <c r="AA9" i="4"/>
  <c r="W10" i="4"/>
  <c r="AB11" i="4"/>
  <c r="X15" i="4"/>
  <c r="V16" i="4"/>
  <c r="X18" i="4"/>
  <c r="V19" i="4"/>
  <c r="X11" i="4"/>
  <c r="Y12" i="4"/>
  <c r="T14" i="4"/>
  <c r="AB14" i="4"/>
  <c r="V15" i="4"/>
  <c r="Y17" i="4"/>
  <c r="Z18" i="4"/>
  <c r="X9" i="4"/>
  <c r="Y10" i="4"/>
  <c r="T12" i="4"/>
  <c r="AB12" i="4"/>
  <c r="V13" i="4"/>
  <c r="Y15" i="4"/>
  <c r="Z16" i="4"/>
  <c r="Y4" i="4"/>
  <c r="V7" i="4"/>
  <c r="Y9" i="4"/>
  <c r="Z10" i="4"/>
  <c r="U12" i="4"/>
  <c r="U17" i="4"/>
  <c r="X19" i="4"/>
  <c r="Z4" i="4"/>
  <c r="U11" i="4"/>
  <c r="X13" i="4"/>
  <c r="Y14" i="4"/>
  <c r="AB16" i="4"/>
  <c r="V17" i="4"/>
  <c r="Y19" i="4"/>
  <c r="AC17" i="4" l="1"/>
  <c r="AC9" i="4"/>
  <c r="AC5" i="4"/>
  <c r="AC11" i="4"/>
  <c r="AC13" i="4"/>
  <c r="AC19" i="4"/>
  <c r="AC15" i="4"/>
  <c r="AC10" i="4"/>
  <c r="AC7" i="4"/>
  <c r="AC18" i="4"/>
  <c r="AC14" i="4"/>
  <c r="AC8" i="4"/>
  <c r="AC16" i="4"/>
  <c r="AC12" i="4"/>
  <c r="F3" i="2"/>
  <c r="U6" i="4" l="1"/>
  <c r="U4" i="4"/>
  <c r="M3" i="2"/>
  <c r="H3" i="2"/>
  <c r="E3" i="2"/>
  <c r="AB6" i="4" l="1"/>
  <c r="AB4" i="4"/>
  <c r="T6" i="4"/>
  <c r="T4" i="4"/>
  <c r="W6" i="4"/>
  <c r="W4" i="4"/>
  <c r="B1" i="6"/>
  <c r="AC4" i="4" l="1"/>
  <c r="AC6" i="4"/>
  <c r="J20" i="4"/>
  <c r="H20" i="4"/>
  <c r="E20" i="4"/>
  <c r="M20" i="4"/>
  <c r="P20" i="4"/>
  <c r="R20" i="4"/>
  <c r="I20" i="4"/>
  <c r="Q20" i="4"/>
  <c r="D20" i="4"/>
  <c r="L20" i="4"/>
  <c r="F20" i="4"/>
  <c r="N20" i="4"/>
  <c r="G20" i="4"/>
  <c r="C20" i="4"/>
  <c r="S20" i="4"/>
  <c r="O20" i="4"/>
  <c r="B20" i="4"/>
  <c r="M19" i="2" l="1"/>
  <c r="L19" i="2"/>
  <c r="K19" i="2"/>
  <c r="J19" i="2"/>
  <c r="I19" i="2"/>
  <c r="H19" i="2"/>
  <c r="G19" i="2"/>
  <c r="F19" i="2"/>
  <c r="E19" i="2"/>
  <c r="K20" i="4" l="1"/>
  <c r="AA20" i="4" l="1"/>
  <c r="X20" i="4"/>
  <c r="W20" i="4"/>
  <c r="T20" i="4"/>
  <c r="V20" i="4" l="1"/>
  <c r="Z20" i="4"/>
  <c r="AB20" i="4"/>
  <c r="U20" i="4"/>
  <c r="Y20" i="4"/>
</calcChain>
</file>

<file path=xl/sharedStrings.xml><?xml version="1.0" encoding="utf-8"?>
<sst xmlns="http://schemas.openxmlformats.org/spreadsheetml/2006/main" count="283" uniqueCount="132">
  <si>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</si>
  <si>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</si>
  <si>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</si>
  <si>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</si>
  <si>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</si>
  <si>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</si>
  <si>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</si>
  <si>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</si>
  <si>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</si>
  <si>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</si>
  <si>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</si>
  <si>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</si>
  <si>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</si>
  <si>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</si>
  <si>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</si>
  <si>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</si>
  <si>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</si>
  <si>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</si>
  <si>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</si>
  <si>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</si>
  <si>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</si>
  <si>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</si>
  <si>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</si>
  <si>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</si>
  <si>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</si>
  <si>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</si>
  <si>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</si>
  <si>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</si>
  <si>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</si>
  <si>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</si>
  <si>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</si>
  <si>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</si>
  <si>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</si>
  <si>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</si>
  <si>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</si>
  <si>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</si>
  <si>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</si>
  <si>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</si>
  <si>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PARTH AGRO CENTER NANOTA</t>
  </si>
  <si>
    <t>At-Nanota Ta-Kankrej Dist-Banaskantha</t>
  </si>
  <si>
    <t>Pin Code-385550</t>
  </si>
  <si>
    <t>Stock Statement (First Unit)</t>
  </si>
  <si>
    <t>From Date 01/04/2021 To 31/07/2021</t>
  </si>
  <si>
    <t>Product</t>
  </si>
  <si>
    <t>Op. Qty-1</t>
  </si>
  <si>
    <t>Receipt Qty-1</t>
  </si>
  <si>
    <t>Issue Qty-1</t>
  </si>
  <si>
    <t>Closing Qty-1</t>
  </si>
  <si>
    <t>SAPL SALES</t>
  </si>
  <si>
    <t>AMBITION 1LTR</t>
  </si>
  <si>
    <t>AMBITION 500ML</t>
  </si>
  <si>
    <t>ANTRACOL  1KG</t>
  </si>
  <si>
    <t>ANTRACOL  500GM</t>
  </si>
  <si>
    <t>BAJARA 7701 GOLD 1.5KG</t>
  </si>
  <si>
    <t>BAJARA 9444 1.5KG</t>
  </si>
  <si>
    <t>BAJARA 9444 G 1.5KG</t>
  </si>
  <si>
    <t>BUONOS 250ML</t>
  </si>
  <si>
    <t>CONFIDOR 100ML</t>
  </si>
  <si>
    <t>CONFIDOR 250 ML</t>
  </si>
  <si>
    <t>CONFIDOR 500ML</t>
  </si>
  <si>
    <t>CONFIDOR SUPER 100ML</t>
  </si>
  <si>
    <t>CONFIDOR SUPER 250ML</t>
  </si>
  <si>
    <t>CONFIDOR SUPER 500ML</t>
  </si>
  <si>
    <t>DECIS  500ML</t>
  </si>
  <si>
    <t>DECIS 100 250ML</t>
  </si>
  <si>
    <t>DECIS 1LTR</t>
  </si>
  <si>
    <t>DECIS EC 250ML</t>
  </si>
  <si>
    <t>DECIS-100   100ML</t>
  </si>
  <si>
    <t>FAME  10ML</t>
  </si>
  <si>
    <t>FOLICUR 1LTR</t>
  </si>
  <si>
    <t>FOLICUR 250ML</t>
  </si>
  <si>
    <t>FOLICUR 500ML</t>
  </si>
  <si>
    <t>GAUCHO 100ML</t>
  </si>
  <si>
    <t>GAUCHO 1LTR</t>
  </si>
  <si>
    <t>GAUCHO 250ML</t>
  </si>
  <si>
    <t>GAUCHO 50ML</t>
  </si>
  <si>
    <t>GAUCHO 5LTR</t>
  </si>
  <si>
    <t>MELODY DUO 400GM</t>
  </si>
  <si>
    <t>MELODY DUO 800GM</t>
  </si>
  <si>
    <t>MERCURY  500GRM</t>
  </si>
  <si>
    <t>MONCEREN 1LTR</t>
  </si>
  <si>
    <t>MONCEREN 500ML</t>
  </si>
  <si>
    <t>MOVENTO ENERGY 250ML</t>
  </si>
  <si>
    <t>MOVENTO OD 500ML</t>
  </si>
  <si>
    <t>MUSTARD RAYDO 5222 1KG</t>
  </si>
  <si>
    <t>NATIVO 100GM</t>
  </si>
  <si>
    <t>NATIVO 1KG</t>
  </si>
  <si>
    <t>NATIVO 250GM</t>
  </si>
  <si>
    <t>NATIVO 500GM</t>
  </si>
  <si>
    <t>PLANOFIX 100ML</t>
  </si>
  <si>
    <t>PLANOFIX 250 ML</t>
  </si>
  <si>
    <t>RAFT 1LITER</t>
  </si>
  <si>
    <t>RAFT 250ML</t>
  </si>
  <si>
    <t>RAFT 500ML</t>
  </si>
  <si>
    <t>REGENT  1LTR</t>
  </si>
  <si>
    <t>REGENT 100ML</t>
  </si>
  <si>
    <t>REGENT 250ML</t>
  </si>
  <si>
    <t>REGENT 500ML</t>
  </si>
  <si>
    <t>REGENT GOLD 100ML</t>
  </si>
  <si>
    <t>REGENT GOLD 250ML</t>
  </si>
  <si>
    <t>REGENT GR 1KG</t>
  </si>
  <si>
    <t>REGENT GR 5KG</t>
  </si>
  <si>
    <t>SIVANTO PRIME  500ML</t>
  </si>
  <si>
    <t>SOLOMON  250ML</t>
  </si>
  <si>
    <t>SOLOMON  500ML</t>
  </si>
  <si>
    <t>SPINTOR  75ML</t>
  </si>
  <si>
    <t>VELUM PRIME 500ML</t>
  </si>
  <si>
    <t>WHIPSUPER  500ML</t>
  </si>
  <si>
    <t>WHIPSUPER 1LTR</t>
  </si>
  <si>
    <t>WHIPSUPER 250ML</t>
  </si>
  <si>
    <t>WHIPSUPER (T) EC90 20X500ML BOT IN</t>
  </si>
  <si>
    <t>REGENT (T) SC50 10X1L BOT IN</t>
  </si>
  <si>
    <t>BUONOS SC430 40X250ML BOT IN</t>
  </si>
  <si>
    <t>MILLET HYBRID 9444(G) 20X1.5KG BAG IN</t>
  </si>
  <si>
    <t>MILLET 7701 GOLD (AP) 20X1.5KG BAG IN</t>
  </si>
  <si>
    <t>ANTRACOL (T) WP70 10X1KG BAG IN</t>
  </si>
  <si>
    <t>AMBITION 20X500ML BOT IN</t>
  </si>
  <si>
    <t>MELODY DUO WP66 8 10X800G BAG IN</t>
  </si>
  <si>
    <t>REGENT GR0 3 20X1KG BAG IN</t>
  </si>
  <si>
    <t>REGENT GR0 3 4X5KG BAG IN</t>
  </si>
  <si>
    <t>REGENT (T) SC50 50X100ML BOT IN</t>
  </si>
  <si>
    <t>REGENT (T) SC50 20X250ML BOT IN</t>
  </si>
  <si>
    <t>REGENT (T) SC50 20X500ML BOT IN</t>
  </si>
  <si>
    <t>WHIPSUPER (T) EC90 40X250ML BOT IN</t>
  </si>
  <si>
    <t>MILLET HYBRID 9444 20X1.5KG BAG IN</t>
  </si>
  <si>
    <t>WHIPSUPER (T) EC90 10X1L BOT IN</t>
  </si>
  <si>
    <t>Stock and Sales FOR THE PERIOD 01-Apr-2021 TO 31-Jul-2021</t>
  </si>
  <si>
    <t>DISTRIBUTOR:Parth Agro Center,</t>
  </si>
  <si>
    <t>ITEMALIAS</t>
  </si>
  <si>
    <t>Parth Agro Center</t>
  </si>
  <si>
    <t>GRANDTOTAL</t>
  </si>
  <si>
    <t>Generated on 9/3/2021 10:02:57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</si>
</sst>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7DBFF"/>
        <bgColor indexed="64"/>
      </patternFill>
    </fill>
    <fill>
      <patternFill patternType="solid">
        <fgColor rgb="FF929A94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2">
    <xf numFmtId="0" fontId="0" fillId="0" borderId="0"/>
    <xf numFmtId="0" fontId="13" fillId="0" borderId="0" applyNumberFormat="0" applyFill="0" applyBorder="0" applyAlignment="0" applyProtection="0"/>
    <xf numFmtId="0" fontId="14" fillId="0" borderId="24" applyNumberFormat="0" applyFill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27" applyNumberFormat="0" applyAlignment="0" applyProtection="0"/>
    <xf numFmtId="0" fontId="21" fillId="10" borderId="28" applyNumberFormat="0" applyAlignment="0" applyProtection="0"/>
    <xf numFmtId="0" fontId="22" fillId="10" borderId="27" applyNumberFormat="0" applyAlignment="0" applyProtection="0"/>
    <xf numFmtId="0" fontId="23" fillId="0" borderId="29" applyNumberFormat="0" applyFill="0" applyAlignment="0" applyProtection="0"/>
    <xf numFmtId="0" fontId="24" fillId="11" borderId="30" applyNumberFormat="0" applyAlignment="0" applyProtection="0"/>
    <xf numFmtId="0" fontId="25" fillId="0" borderId="0" applyNumberFormat="0" applyFill="0" applyBorder="0" applyAlignment="0" applyProtection="0"/>
    <xf numFmtId="0" fontId="12" fillId="12" borderId="31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7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7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7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7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7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7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7" fillId="0" borderId="22" xfId="0" applyNumberFormat="1" applyFont="1" applyBorder="1" applyAlignment="1">
      <alignment horizontal="right" vertical="top"/>
    </xf>
    <xf numFmtId="49" fontId="29" fillId="37" borderId="33" xfId="0" applyNumberFormat="1" applyFont="1" applyFill="1" applyBorder="1" applyAlignment="1">
      <alignment vertical="top"/>
    </xf>
    <xf numFmtId="49" fontId="29" fillId="37" borderId="33" xfId="0" applyNumberFormat="1" applyFont="1" applyFill="1" applyBorder="1" applyAlignment="1">
      <alignment horizontal="right" vertical="top"/>
    </xf>
    <xf numFmtId="49" fontId="29" fillId="37" borderId="34" xfId="0" applyNumberFormat="1" applyFont="1" applyFill="1" applyBorder="1" applyAlignment="1">
      <alignment horizontal="right" vertical="top"/>
    </xf>
    <xf numFmtId="49" fontId="29" fillId="37" borderId="0" xfId="0" applyNumberFormat="1" applyFont="1" applyFill="1" applyAlignment="1">
      <alignment horizontal="right" vertical="top"/>
    </xf>
    <xf numFmtId="49" fontId="30" fillId="0" borderId="0" xfId="0" applyNumberFormat="1" applyFont="1" applyAlignment="1">
      <alignment vertical="top"/>
    </xf>
    <xf numFmtId="168" fontId="30" fillId="0" borderId="0" xfId="0" applyNumberFormat="1" applyFont="1" applyAlignment="1">
      <alignment horizontal="right" vertical="top"/>
    </xf>
    <xf numFmtId="168" fontId="29" fillId="37" borderId="33" xfId="0" applyNumberFormat="1" applyFont="1" applyFill="1" applyBorder="1" applyAlignment="1">
      <alignment horizontal="right" vertical="top"/>
    </xf>
    <xf numFmtId="0" fontId="0" fillId="0" borderId="33" xfId="0" applyBorder="1"/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31" fillId="38" borderId="11" xfId="0" applyNumberFormat="1" applyFont="1" applyFill="1" applyBorder="1" applyAlignment="1">
      <alignment horizontal="left" wrapText="1"/>
    </xf>
    <xf numFmtId="49" fontId="28" fillId="0" borderId="0" xfId="0" applyNumberFormat="1" applyFont="1" applyAlignment="1">
      <alignment horizontal="center" vertical="top"/>
    </xf>
    <xf numFmtId="49" fontId="29" fillId="0" borderId="0" xfId="0" applyNumberFormat="1" applyFont="1" applyAlignment="1">
      <alignment horizontal="center" vertical="top"/>
    </xf>
    <xf numFmtId="0" fontId="0" fillId="0" borderId="0" xfId="0"/>
    <xf numFmtId="49" fontId="29" fillId="0" borderId="0" xfId="0" applyNumberFormat="1" applyFont="1" applyAlignment="1">
      <alignment vertical="top"/>
    </xf>
    <xf numFmtId="49" fontId="30" fillId="0" borderId="0" xfId="0" applyNumberFormat="1" applyFont="1" applyAlignment="1">
      <alignment vertical="top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NS%20Apr%2021%20to%20jul%2021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S"/>
      <sheetName val="A SALES"/>
      <sheetName val="SALES"/>
      <sheetName val="PRODUCT"/>
    </sheetNames>
    <sheetDataSet>
      <sheetData sheetId="0"/>
      <sheetData sheetId="1">
        <row r="4">
          <cell r="E4" t="str">
            <v>AMBITION 500ML</v>
          </cell>
          <cell r="F4">
            <v>120</v>
          </cell>
        </row>
        <row r="5">
          <cell r="E5" t="str">
            <v>BAJARA 9444 1.5KG</v>
          </cell>
          <cell r="F5">
            <v>189</v>
          </cell>
        </row>
        <row r="6">
          <cell r="E6" t="str">
            <v>MELODY DUO 400GM</v>
          </cell>
          <cell r="F6">
            <v>40</v>
          </cell>
        </row>
        <row r="7">
          <cell r="E7" t="str">
            <v>MELODY DUO 800GM</v>
          </cell>
          <cell r="F7">
            <v>50</v>
          </cell>
        </row>
        <row r="8">
          <cell r="E8" t="str">
            <v>REGENT  1LTR</v>
          </cell>
          <cell r="F8">
            <v>1090</v>
          </cell>
        </row>
        <row r="9">
          <cell r="E9" t="str">
            <v>REGENT 100ML</v>
          </cell>
          <cell r="F9">
            <v>1100</v>
          </cell>
        </row>
        <row r="10">
          <cell r="E10" t="str">
            <v>REGENT 250ML</v>
          </cell>
          <cell r="F10">
            <v>700</v>
          </cell>
        </row>
        <row r="11">
          <cell r="E11" t="str">
            <v>REGENT 500ML</v>
          </cell>
          <cell r="F11">
            <v>640</v>
          </cell>
        </row>
        <row r="12">
          <cell r="E12" t="str">
            <v>REGENT GR 1KG</v>
          </cell>
          <cell r="F12">
            <v>300</v>
          </cell>
        </row>
        <row r="13">
          <cell r="E13" t="str">
            <v>REGENT GR 5KG</v>
          </cell>
          <cell r="F13">
            <v>40</v>
          </cell>
        </row>
        <row r="14">
          <cell r="E14" t="str">
            <v>WHIPSUPER  500ML</v>
          </cell>
          <cell r="F14">
            <v>40</v>
          </cell>
        </row>
        <row r="15">
          <cell r="E15" t="str">
            <v>WHIPSUPER 1LTR</v>
          </cell>
          <cell r="F15">
            <v>10</v>
          </cell>
        </row>
        <row r="16">
          <cell r="E16" t="str">
            <v>WHIPSUPER 250ML</v>
          </cell>
          <cell r="F16">
            <v>80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42.64503472222" createdVersion="6" refreshedVersion="7" minRefreshableVersion="3" recordCount="1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0" maxValue="3137"/>
    </cacheField>
    <cacheField name="Inwards" numFmtId="0">
      <sharedItems containsNonDate="0" containsString="0" containsBlank="1"/>
    </cacheField>
    <cacheField name="Outwards" numFmtId="0">
      <sharedItems containsString="0" containsBlank="1" containsNumber="1" containsInteger="1" minValue="10" maxValue="1100"/>
    </cacheField>
    <cacheField name="Closing Balance" numFmtId="0">
      <sharedItems containsSemiMixedTypes="0" containsString="0" containsNumber="1" containsInteger="1" minValue="-1100" maxValue="2948"/>
    </cacheField>
    <cacheField name="Combi Name" numFmtId="165">
      <sharedItems containsNonDate="0" containsString="0" containsBlank="1"/>
    </cacheField>
    <cacheField name="Master Name" numFmtId="0">
      <sharedItems count="151">
        <s v="AMBITION 20X500ML BOT IN"/>
        <s v="ANTRACOL (T) WP70 10X1KG BAG IN"/>
        <s v="MILLET 7701 GOLD (AP) 20X1.5KG BAG IN"/>
        <s v="MILLET HYBRID 9444 20X1.5KG BAG IN"/>
        <s v="MILLET HYBRID 9444(G) 20X1.5KG BAG IN"/>
        <s v="BUONOS SC430 40X250ML BOT IN"/>
        <s v="MELODY DUO WP66 8 10X800G BAG IN"/>
        <s v="REGENT (T) SC50 10X1L BOT IN"/>
        <s v="REGENT (T) SC50 50X100ML BOT IN"/>
        <s v="REGENT (T) SC50 20X250ML BOT IN"/>
        <s v="REGENT (T) SC50 20X500ML BOT IN"/>
        <s v="REGENT GR0 3 20X1KG BAG IN"/>
        <s v="REGENT GR0 3 4X5KG BAG IN"/>
        <s v="WHIPSUPER (T) EC90 20X500ML BOT IN"/>
        <s v="WHIPSUPER (T) EC90 10X1L BOT IN"/>
        <s v="WHIPSUPER (T) EC90 40X250ML BOT IN"/>
        <s v="SECTIN WG60 20X600GR BAG IN" u="1"/>
        <s v="SECTIN WG60 50X100GR BAG IN" u="1"/>
        <s v="PROFILER WG71 11 20X250GR BAG IN" u="1"/>
        <e v="#VALUE!" u="1"/>
        <s v="PLANOFIX SL45 10X1L BOT IN" u="1"/>
        <s v="FOOST WP50 20X250G BAG IN" u="1"/>
        <s v="FOOST WP50 24X500G BAG IN" u="1"/>
        <s v="BELT EXPERT SC480 100X50ML BOT IN" u="1"/>
        <s v="BELT EXPERT SC480 40X250ML BOT IN" u="1"/>
        <s v="BELT EXPERT SC480 50X100ML BOT IN" u="1"/>
        <s v="EVERGOL XTEND FS308 100X40ML BOT IN" u="1"/>
        <s v="EVERGOL XTEND FS308 40X25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LARVIN (T) WP75 10X1KG BAG IN" u="1"/>
        <s v="SENCOR WP70 60X100GR BAG IN" u="1"/>
        <s v="ADMIRE (T) WG70 150X30GR BOT IN" u="1"/>
        <s v="ADMIRE (T) WG70 30X150GR BOT IN" u="1"/>
        <s v="GAUCHO FS600 2X5L BOT IN" u="1"/>
        <s v="FENOS QUICK SC150 50X100ML BOT IN" u="1"/>
        <s v="FAME (T) SC480 10X(20X10ML) BOT IN" u="1"/>
        <s v="DISCOUNTINUE PRODUCT" u="1"/>
        <s v="LESENTA WG80 100X40GR BAG IN" u="1"/>
        <s v="LESENTA WG80 50X100GR BAG IN" u="1"/>
        <s v="New" u="1"/>
        <s v="FITREST SG5 40X100GR BOT IN" u="1"/>
        <s v="PLANOFIX SL4 5 20X500ML BOT IN" u="1"/>
        <s v="PLANOFIX SL4 5 40X250ML BOT IN" u="1"/>
        <s v="PLANOFIX SL4 5 50X100ML BOT IN" u="1"/>
        <s v="SIMBOLA (T) SG20 20X250G BOT IN" u="1"/>
        <s v="SIMBOLA (T) SG20 50X100G BOT IN" u="1"/>
        <s v="REGENT GR0 3 1X25KG BOX WW" u="1"/>
        <s v="JUMP WG80 2X(15X100GR) BOT IN" u="1"/>
        <s v="OBERON (T) SC240 10X1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RAXIL EASY FS60 100X50ML BOT IN" u="1"/>
        <s v="RAXIL EASY FS60 50X100ML BOT IN" u="1"/>
        <s v="RICESTAR EC69 10X1L BOT IN" u="1"/>
        <s v="ADMIRE (T) WG70 60X75GR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NATIVO WG75 20X(10X10GR) BAG IN" u="1"/>
        <s v="LAUDIS SC630 3X230ML BOT IN" u="1"/>
        <s v="LAUDIS SC630 8X115ML BOT IN" u="1"/>
        <s v="GLAMORE WG80 40X50GR BOT IN" u="1"/>
        <s v="SPINTOR SC495 10X(20X7ML) BOT IN" u="1"/>
        <s v="CONFIDOR SUPER (T) SC350 50X50ML BOT IN" u="1"/>
        <s v="GAUCHO FS600 2X(5X1L) BOT IN" u="1"/>
        <s v="SIVANTO PRIME SL200 20X500ML BOT IN" u="1"/>
        <s v="SIVANTO PRIME SL200 40X250ML BOT IN" u="1"/>
        <s v="SIVANTO PRIME SL200 50X100ML BOT IN" u="1"/>
        <s v="SPINTOR SC495 20X75ML BOT IN" u="1"/>
        <s v="MOVENTO ENERGY SC240 10X1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ALANTO (T) SC240 10X1L BOT IN" u="1"/>
        <s v="REGENT ULTRA GR0 6 5X4KG BAG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SIVANTO PRIME SL200 10X1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40X250ML BOT IN" u="1"/>
        <s v="LUNA EXPERIENCE SC400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s v="AMBITION 500ML"/>
    <m/>
    <m/>
    <n v="120"/>
    <n v="-120"/>
    <m/>
    <x v="0"/>
  </r>
  <r>
    <s v="ANTRACOL  1KG"/>
    <n v="40"/>
    <m/>
    <m/>
    <n v="40"/>
    <m/>
    <x v="1"/>
  </r>
  <r>
    <s v="BAJARA 7701 GOLD 1.5KG"/>
    <n v="169"/>
    <m/>
    <m/>
    <n v="169"/>
    <m/>
    <x v="2"/>
  </r>
  <r>
    <s v="BAJARA 9444 1.5KG"/>
    <n v="3137"/>
    <m/>
    <n v="189"/>
    <n v="2948"/>
    <m/>
    <x v="3"/>
  </r>
  <r>
    <s v="BAJARA 9444 G 1.5KG"/>
    <n v="2430"/>
    <m/>
    <m/>
    <n v="2430"/>
    <m/>
    <x v="4"/>
  </r>
  <r>
    <s v="BUONOS 250ML"/>
    <n v="17"/>
    <m/>
    <m/>
    <n v="17"/>
    <m/>
    <x v="5"/>
  </r>
  <r>
    <s v="MELODY DUO 400GM"/>
    <n v="30"/>
    <m/>
    <n v="40"/>
    <n v="-10"/>
    <m/>
    <x v="6"/>
  </r>
  <r>
    <s v="MELODY DUO 800GM"/>
    <n v="30"/>
    <m/>
    <n v="50"/>
    <n v="-20"/>
    <m/>
    <x v="6"/>
  </r>
  <r>
    <s v="REGENT  1LTR"/>
    <n v="10"/>
    <m/>
    <n v="1090"/>
    <n v="-1080"/>
    <m/>
    <x v="7"/>
  </r>
  <r>
    <s v="REGENT 100ML"/>
    <m/>
    <m/>
    <n v="1100"/>
    <n v="-1100"/>
    <m/>
    <x v="8"/>
  </r>
  <r>
    <s v="REGENT 250ML"/>
    <n v="20"/>
    <m/>
    <n v="700"/>
    <n v="-680"/>
    <m/>
    <x v="9"/>
  </r>
  <r>
    <s v="REGENT 500ML"/>
    <n v="20"/>
    <m/>
    <n v="640"/>
    <n v="-620"/>
    <m/>
    <x v="10"/>
  </r>
  <r>
    <s v="REGENT GR 1KG"/>
    <m/>
    <m/>
    <n v="300"/>
    <n v="-300"/>
    <m/>
    <x v="11"/>
  </r>
  <r>
    <s v="REGENT GR 5KG"/>
    <m/>
    <m/>
    <n v="40"/>
    <n v="-40"/>
    <m/>
    <x v="12"/>
  </r>
  <r>
    <s v="WHIPSUPER  500ML"/>
    <m/>
    <m/>
    <n v="40"/>
    <n v="-40"/>
    <m/>
    <x v="13"/>
  </r>
  <r>
    <s v="WHIPSUPER 1LTR"/>
    <m/>
    <m/>
    <n v="10"/>
    <n v="-10"/>
    <m/>
    <x v="14"/>
  </r>
  <r>
    <s v="WHIPSUPER 250ML"/>
    <m/>
    <m/>
    <n v="80"/>
    <n v="-80"/>
    <m/>
    <x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18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2">
        <item m="1" x="145"/>
        <item m="1" x="41"/>
        <item m="1" x="131"/>
        <item m="1" x="148"/>
        <item m="1" x="124"/>
        <item m="1" x="146"/>
        <item m="1" x="147"/>
        <item m="1" x="40"/>
        <item m="1" x="80"/>
        <item m="1" x="138"/>
        <item x="0"/>
        <item m="1" x="115"/>
        <item x="1"/>
        <item m="1" x="114"/>
        <item m="1" x="113"/>
        <item m="1" x="25"/>
        <item m="1" x="33"/>
        <item m="1" x="137"/>
        <item m="1" x="31"/>
        <item m="1" x="32"/>
        <item m="1" x="30"/>
        <item m="1" x="47"/>
        <item m="1" x="45"/>
        <item m="1" x="46"/>
        <item m="1" x="103"/>
        <item m="1" x="116"/>
        <item m="1" x="136"/>
        <item m="1" x="141"/>
        <item m="1" x="135"/>
        <item m="1" x="134"/>
        <item m="1" x="149"/>
        <item m="1" x="143"/>
        <item m="1" x="144"/>
        <item m="1" x="142"/>
        <item m="1" x="28"/>
        <item m="1" x="26"/>
        <item m="1" x="56"/>
        <item m="1" x="81"/>
        <item m="1" x="55"/>
        <item m="1" x="112"/>
        <item m="1" x="86"/>
        <item m="1" x="111"/>
        <item m="1" x="110"/>
        <item m="1" x="21"/>
        <item m="1" x="22"/>
        <item m="1" x="44"/>
        <item m="1" x="43"/>
        <item m="1" x="42"/>
        <item m="1" x="123"/>
        <item m="1" x="101"/>
        <item m="1" x="97"/>
        <item m="1" x="95"/>
        <item m="1" x="96"/>
        <item m="1" x="79"/>
        <item m="1" x="73"/>
        <item m="1" x="94"/>
        <item m="1" x="50"/>
        <item m="1" x="92"/>
        <item m="1" x="93"/>
        <item m="1" x="100"/>
        <item m="1" x="99"/>
        <item m="1" x="133"/>
        <item m="1" x="59"/>
        <item m="1" x="58"/>
        <item m="1" x="140"/>
        <item m="1" x="84"/>
        <item m="1" x="85"/>
        <item x="6"/>
        <item m="1" x="119"/>
        <item m="1" x="118"/>
        <item m="1" x="39"/>
        <item m="1" x="87"/>
        <item m="1" x="38"/>
        <item m="1" x="37"/>
        <item m="1" x="36"/>
        <item m="1" x="72"/>
        <item m="1" x="71"/>
        <item m="1" x="70"/>
        <item m="1" x="64"/>
        <item m="1" x="20"/>
        <item m="1" x="63"/>
        <item m="1" x="62"/>
        <item m="1" x="18"/>
        <item m="1" x="78"/>
        <item m="1" x="77"/>
        <item x="11"/>
        <item m="1" x="67"/>
        <item x="12"/>
        <item x="8"/>
        <item x="7"/>
        <item x="9"/>
        <item x="10"/>
        <item m="1" x="126"/>
        <item m="1" x="90"/>
        <item m="1" x="35"/>
        <item m="1" x="34"/>
        <item m="1" x="17"/>
        <item m="1" x="16"/>
        <item m="1" x="51"/>
        <item m="1" x="122"/>
        <item m="1" x="29"/>
        <item m="1" x="121"/>
        <item m="1" x="120"/>
        <item m="1" x="108"/>
        <item m="1" x="49"/>
        <item m="1" x="127"/>
        <item x="15"/>
        <item x="13"/>
        <item m="1" x="53"/>
        <item m="1" x="52"/>
        <item m="1" x="91"/>
        <item m="1" x="125"/>
        <item m="1" x="130"/>
        <item m="1" x="129"/>
        <item m="1" x="24"/>
        <item m="1" x="23"/>
        <item m="1" x="117"/>
        <item m="1" x="27"/>
        <item m="1" x="150"/>
        <item m="1" x="83"/>
        <item m="1" x="82"/>
        <item m="1" x="61"/>
        <item m="1" x="104"/>
        <item m="1" x="54"/>
        <item m="1" x="68"/>
        <item m="1" x="139"/>
        <item m="1" x="128"/>
        <item m="1" x="109"/>
        <item m="1" x="98"/>
        <item m="1" x="69"/>
        <item m="1" x="60"/>
        <item m="1" x="57"/>
        <item m="1" x="89"/>
        <item m="1" x="88"/>
        <item m="1" x="76"/>
        <item m="1" x="66"/>
        <item m="1" x="65"/>
        <item m="1" x="107"/>
        <item m="1" x="132"/>
        <item m="1" x="106"/>
        <item m="1" x="105"/>
        <item m="1" x="102"/>
        <item m="1" x="75"/>
        <item m="1" x="74"/>
        <item m="1" x="48"/>
        <item m="1" x="19"/>
        <item x="2"/>
        <item x="3"/>
        <item x="4"/>
        <item x="5"/>
        <item x="14"/>
        <item t="default"/>
      </items>
    </pivotField>
  </pivotFields>
  <rowFields count="1">
    <field x="6"/>
  </rowFields>
  <rowItems count="17">
    <i>
      <x v="10"/>
    </i>
    <i>
      <x v="12"/>
    </i>
    <i>
      <x v="67"/>
    </i>
    <i>
      <x v="85"/>
    </i>
    <i>
      <x v="87"/>
    </i>
    <i>
      <x v="88"/>
    </i>
    <i>
      <x v="89"/>
    </i>
    <i>
      <x v="90"/>
    </i>
    <i>
      <x v="91"/>
    </i>
    <i>
      <x v="106"/>
    </i>
    <i>
      <x v="107"/>
    </i>
    <i>
      <x v="146"/>
    </i>
    <i>
      <x v="147"/>
    </i>
    <i>
      <x v="148"/>
    </i>
    <i>
      <x v="149"/>
    </i>
    <i>
      <x v="15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9"/>
  <sheetViews>
    <sheetView workbookViewId="0">
      <selection sqref="A1:E1"/>
    </sheetView>
  </sheetViews>
  <sheetFormatPr defaultRowHeight="14.4" x14ac:dyDescent="0.3"/>
  <cols>
    <col min="1" max="1" width="25.77734375" bestFit="1" customWidth="1"/>
    <col min="2" max="2" width="10.77734375" bestFit="1" customWidth="1"/>
    <col min="3" max="3" width="14.5546875" bestFit="1" customWidth="1"/>
    <col min="4" max="4" width="12.5546875" bestFit="1" customWidth="1"/>
    <col min="5" max="5" width="14.44140625" bestFit="1" customWidth="1"/>
  </cols>
  <sheetData>
    <row r="1" spans="1:10" ht="17.399999999999999" x14ac:dyDescent="0.3">
      <c r="A1" s="67" t="s">
        <v>38</v>
      </c>
      <c r="B1" s="67"/>
      <c r="C1" s="67"/>
      <c r="D1" s="67"/>
      <c r="E1" s="67"/>
    </row>
    <row r="2" spans="1:10" x14ac:dyDescent="0.3">
      <c r="A2" s="68" t="s">
        <v>39</v>
      </c>
      <c r="B2" s="68"/>
      <c r="C2" s="68"/>
      <c r="D2" s="68"/>
      <c r="E2" s="68"/>
    </row>
    <row r="3" spans="1:10" x14ac:dyDescent="0.3">
      <c r="A3" s="68" t="s">
        <v>40</v>
      </c>
      <c r="B3" s="68"/>
      <c r="C3" s="68"/>
      <c r="D3" s="68"/>
      <c r="E3" s="68"/>
    </row>
    <row r="4" spans="1:10" x14ac:dyDescent="0.3">
      <c r="A4" s="69"/>
      <c r="B4" s="69"/>
      <c r="C4" s="69"/>
      <c r="D4" s="69"/>
      <c r="E4" s="69"/>
    </row>
    <row r="5" spans="1:10" x14ac:dyDescent="0.3">
      <c r="A5" s="70" t="s">
        <v>41</v>
      </c>
      <c r="B5" s="70"/>
      <c r="C5" s="70"/>
      <c r="D5" s="70"/>
      <c r="E5" s="70"/>
    </row>
    <row r="6" spans="1:10" x14ac:dyDescent="0.3">
      <c r="A6" s="71" t="s">
        <v>42</v>
      </c>
      <c r="B6" s="71"/>
      <c r="C6" s="71"/>
      <c r="D6" s="71"/>
      <c r="E6" s="71"/>
    </row>
    <row r="7" spans="1:10" x14ac:dyDescent="0.3">
      <c r="A7" s="54" t="s">
        <v>43</v>
      </c>
      <c r="B7" s="55" t="s">
        <v>44</v>
      </c>
      <c r="C7" s="55" t="s">
        <v>45</v>
      </c>
      <c r="D7" s="55" t="s">
        <v>46</v>
      </c>
      <c r="E7" s="55" t="s">
        <v>47</v>
      </c>
      <c r="G7" s="56" t="s">
        <v>35</v>
      </c>
      <c r="I7" s="57" t="s">
        <v>48</v>
      </c>
    </row>
    <row r="8" spans="1:10" x14ac:dyDescent="0.3">
      <c r="A8" s="58" t="s">
        <v>49</v>
      </c>
      <c r="G8" t="str">
        <f>TRIM(A8)</f>
        <v>AMBITION 1LTR</v>
      </c>
      <c r="I8">
        <f>IFERROR(VLOOKUP(G8,'[2]A SALES'!$E$4:$F$16,2,0),0)</f>
        <v>0</v>
      </c>
      <c r="J8" t="b">
        <f>I8=D8</f>
        <v>1</v>
      </c>
    </row>
    <row r="9" spans="1:10" x14ac:dyDescent="0.3">
      <c r="A9" s="58" t="s">
        <v>50</v>
      </c>
      <c r="D9" s="59">
        <v>120</v>
      </c>
      <c r="E9" s="59">
        <v>-120</v>
      </c>
      <c r="G9" t="str">
        <f t="shared" ref="G9:G68" si="0">TRIM(A9)</f>
        <v>AMBITION 500ML</v>
      </c>
      <c r="I9">
        <f>IFERROR(VLOOKUP(G9,'[2]A SALES'!$E$4:$F$16,2,0),0)</f>
        <v>120</v>
      </c>
      <c r="J9" t="b">
        <f t="shared" ref="J9:J68" si="1">I9=D9</f>
        <v>1</v>
      </c>
    </row>
    <row r="10" spans="1:10" x14ac:dyDescent="0.3">
      <c r="A10" s="58" t="s">
        <v>51</v>
      </c>
      <c r="B10" s="59">
        <v>40</v>
      </c>
      <c r="E10" s="59">
        <v>40</v>
      </c>
      <c r="G10" t="str">
        <f t="shared" si="0"/>
        <v>ANTRACOL 1KG</v>
      </c>
      <c r="I10">
        <f>IFERROR(VLOOKUP(G10,'[2]A SALES'!$E$4:$F$16,2,0),0)</f>
        <v>0</v>
      </c>
      <c r="J10" t="b">
        <f t="shared" si="1"/>
        <v>1</v>
      </c>
    </row>
    <row r="11" spans="1:10" x14ac:dyDescent="0.3">
      <c r="A11" s="58" t="s">
        <v>52</v>
      </c>
      <c r="G11" t="str">
        <f t="shared" si="0"/>
        <v>ANTRACOL 500GM</v>
      </c>
      <c r="I11">
        <f>IFERROR(VLOOKUP(G11,'[2]A SALES'!$E$4:$F$16,2,0),0)</f>
        <v>0</v>
      </c>
      <c r="J11" t="b">
        <f t="shared" si="1"/>
        <v>1</v>
      </c>
    </row>
    <row r="12" spans="1:10" x14ac:dyDescent="0.3">
      <c r="A12" s="58" t="s">
        <v>53</v>
      </c>
      <c r="B12" s="59">
        <v>169</v>
      </c>
      <c r="E12" s="59">
        <v>169</v>
      </c>
      <c r="G12" t="str">
        <f t="shared" si="0"/>
        <v>BAJARA 7701 GOLD 1.5KG</v>
      </c>
      <c r="I12">
        <f>IFERROR(VLOOKUP(G12,'[2]A SALES'!$E$4:$F$16,2,0),0)</f>
        <v>0</v>
      </c>
      <c r="J12" t="b">
        <f t="shared" si="1"/>
        <v>1</v>
      </c>
    </row>
    <row r="13" spans="1:10" x14ac:dyDescent="0.3">
      <c r="A13" s="58" t="s">
        <v>54</v>
      </c>
      <c r="B13" s="59">
        <v>3137</v>
      </c>
      <c r="D13" s="59">
        <v>189</v>
      </c>
      <c r="E13" s="59">
        <v>2948</v>
      </c>
      <c r="G13" t="str">
        <f t="shared" si="0"/>
        <v>BAJARA 9444 1.5KG</v>
      </c>
      <c r="I13">
        <f>IFERROR(VLOOKUP(G13,'[2]A SALES'!$E$4:$F$16,2,0),0)</f>
        <v>189</v>
      </c>
      <c r="J13" t="b">
        <f t="shared" si="1"/>
        <v>1</v>
      </c>
    </row>
    <row r="14" spans="1:10" x14ac:dyDescent="0.3">
      <c r="A14" s="58" t="s">
        <v>55</v>
      </c>
      <c r="B14" s="59">
        <v>2430</v>
      </c>
      <c r="E14" s="59">
        <v>2430</v>
      </c>
      <c r="G14" t="str">
        <f t="shared" si="0"/>
        <v>BAJARA 9444 G 1.5KG</v>
      </c>
      <c r="I14">
        <f>IFERROR(VLOOKUP(G14,'[2]A SALES'!$E$4:$F$16,2,0),0)</f>
        <v>0</v>
      </c>
      <c r="J14" t="b">
        <f t="shared" si="1"/>
        <v>1</v>
      </c>
    </row>
    <row r="15" spans="1:10" x14ac:dyDescent="0.3">
      <c r="A15" s="58" t="s">
        <v>56</v>
      </c>
      <c r="B15" s="59">
        <v>17</v>
      </c>
      <c r="E15" s="59">
        <v>17</v>
      </c>
      <c r="G15" t="str">
        <f t="shared" si="0"/>
        <v>BUONOS 250ML</v>
      </c>
      <c r="I15">
        <f>IFERROR(VLOOKUP(G15,'[2]A SALES'!$E$4:$F$16,2,0),0)</f>
        <v>0</v>
      </c>
      <c r="J15" t="b">
        <f t="shared" si="1"/>
        <v>1</v>
      </c>
    </row>
    <row r="16" spans="1:10" x14ac:dyDescent="0.3">
      <c r="A16" s="58" t="s">
        <v>57</v>
      </c>
      <c r="G16" t="str">
        <f t="shared" si="0"/>
        <v>CONFIDOR 100ML</v>
      </c>
      <c r="I16">
        <f>IFERROR(VLOOKUP(G16,'[2]A SALES'!$E$4:$F$16,2,0),0)</f>
        <v>0</v>
      </c>
      <c r="J16" t="b">
        <f t="shared" si="1"/>
        <v>1</v>
      </c>
    </row>
    <row r="17" spans="1:10" x14ac:dyDescent="0.3">
      <c r="A17" s="58" t="s">
        <v>58</v>
      </c>
      <c r="G17" t="str">
        <f t="shared" si="0"/>
        <v>CONFIDOR 250 ML</v>
      </c>
      <c r="I17">
        <f>IFERROR(VLOOKUP(G17,'[2]A SALES'!$E$4:$F$16,2,0),0)</f>
        <v>0</v>
      </c>
      <c r="J17" t="b">
        <f t="shared" si="1"/>
        <v>1</v>
      </c>
    </row>
    <row r="18" spans="1:10" x14ac:dyDescent="0.3">
      <c r="A18" s="58" t="s">
        <v>59</v>
      </c>
      <c r="G18" t="str">
        <f t="shared" si="0"/>
        <v>CONFIDOR 500ML</v>
      </c>
      <c r="I18">
        <f>IFERROR(VLOOKUP(G18,'[2]A SALES'!$E$4:$F$16,2,0),0)</f>
        <v>0</v>
      </c>
      <c r="J18" t="b">
        <f t="shared" si="1"/>
        <v>1</v>
      </c>
    </row>
    <row r="19" spans="1:10" x14ac:dyDescent="0.3">
      <c r="A19" s="58" t="s">
        <v>60</v>
      </c>
      <c r="G19" t="str">
        <f t="shared" si="0"/>
        <v>CONFIDOR SUPER 100ML</v>
      </c>
      <c r="I19">
        <f>IFERROR(VLOOKUP(G19,'[2]A SALES'!$E$4:$F$16,2,0),0)</f>
        <v>0</v>
      </c>
      <c r="J19" t="b">
        <f t="shared" si="1"/>
        <v>1</v>
      </c>
    </row>
    <row r="20" spans="1:10" x14ac:dyDescent="0.3">
      <c r="A20" s="58" t="s">
        <v>61</v>
      </c>
      <c r="G20" t="str">
        <f t="shared" si="0"/>
        <v>CONFIDOR SUPER 250ML</v>
      </c>
      <c r="I20">
        <f>IFERROR(VLOOKUP(G20,'[2]A SALES'!$E$4:$F$16,2,0),0)</f>
        <v>0</v>
      </c>
      <c r="J20" t="b">
        <f t="shared" si="1"/>
        <v>1</v>
      </c>
    </row>
    <row r="21" spans="1:10" x14ac:dyDescent="0.3">
      <c r="A21" s="58" t="s">
        <v>62</v>
      </c>
      <c r="G21" t="str">
        <f t="shared" si="0"/>
        <v>CONFIDOR SUPER 500ML</v>
      </c>
      <c r="I21">
        <f>IFERROR(VLOOKUP(G21,'[2]A SALES'!$E$4:$F$16,2,0),0)</f>
        <v>0</v>
      </c>
      <c r="J21" t="b">
        <f t="shared" si="1"/>
        <v>1</v>
      </c>
    </row>
    <row r="22" spans="1:10" x14ac:dyDescent="0.3">
      <c r="A22" s="58" t="s">
        <v>63</v>
      </c>
      <c r="G22" t="str">
        <f t="shared" si="0"/>
        <v>DECIS 500ML</v>
      </c>
      <c r="I22">
        <f>IFERROR(VLOOKUP(G22,'[2]A SALES'!$E$4:$F$16,2,0),0)</f>
        <v>0</v>
      </c>
      <c r="J22" t="b">
        <f t="shared" si="1"/>
        <v>1</v>
      </c>
    </row>
    <row r="23" spans="1:10" x14ac:dyDescent="0.3">
      <c r="A23" s="58" t="s">
        <v>64</v>
      </c>
      <c r="G23" t="str">
        <f t="shared" si="0"/>
        <v>DECIS 100 250ML</v>
      </c>
      <c r="I23">
        <f>IFERROR(VLOOKUP(G23,'[2]A SALES'!$E$4:$F$16,2,0),0)</f>
        <v>0</v>
      </c>
      <c r="J23" t="b">
        <f t="shared" si="1"/>
        <v>1</v>
      </c>
    </row>
    <row r="24" spans="1:10" x14ac:dyDescent="0.3">
      <c r="A24" s="58" t="s">
        <v>65</v>
      </c>
      <c r="G24" t="str">
        <f t="shared" si="0"/>
        <v>DECIS 1LTR</v>
      </c>
      <c r="I24">
        <f>IFERROR(VLOOKUP(G24,'[2]A SALES'!$E$4:$F$16,2,0),0)</f>
        <v>0</v>
      </c>
      <c r="J24" t="b">
        <f t="shared" si="1"/>
        <v>1</v>
      </c>
    </row>
    <row r="25" spans="1:10" x14ac:dyDescent="0.3">
      <c r="A25" s="58" t="s">
        <v>66</v>
      </c>
      <c r="G25" t="str">
        <f t="shared" si="0"/>
        <v>DECIS EC 250ML</v>
      </c>
      <c r="I25">
        <f>IFERROR(VLOOKUP(G25,'[2]A SALES'!$E$4:$F$16,2,0),0)</f>
        <v>0</v>
      </c>
      <c r="J25" t="b">
        <f t="shared" si="1"/>
        <v>1</v>
      </c>
    </row>
    <row r="26" spans="1:10" x14ac:dyDescent="0.3">
      <c r="A26" s="58" t="s">
        <v>67</v>
      </c>
      <c r="G26" t="str">
        <f t="shared" si="0"/>
        <v>DECIS-100 100ML</v>
      </c>
      <c r="I26">
        <f>IFERROR(VLOOKUP(G26,'[2]A SALES'!$E$4:$F$16,2,0),0)</f>
        <v>0</v>
      </c>
      <c r="J26" t="b">
        <f t="shared" si="1"/>
        <v>1</v>
      </c>
    </row>
    <row r="27" spans="1:10" x14ac:dyDescent="0.3">
      <c r="A27" s="58" t="s">
        <v>68</v>
      </c>
      <c r="G27" t="str">
        <f t="shared" si="0"/>
        <v>FAME 10ML</v>
      </c>
      <c r="I27">
        <f>IFERROR(VLOOKUP(G27,'[2]A SALES'!$E$4:$F$16,2,0),0)</f>
        <v>0</v>
      </c>
      <c r="J27" t="b">
        <f t="shared" si="1"/>
        <v>1</v>
      </c>
    </row>
    <row r="28" spans="1:10" x14ac:dyDescent="0.3">
      <c r="A28" s="58" t="s">
        <v>69</v>
      </c>
      <c r="G28" t="str">
        <f t="shared" si="0"/>
        <v>FOLICUR 1LTR</v>
      </c>
      <c r="I28">
        <f>IFERROR(VLOOKUP(G28,'[2]A SALES'!$E$4:$F$16,2,0),0)</f>
        <v>0</v>
      </c>
      <c r="J28" t="b">
        <f t="shared" si="1"/>
        <v>1</v>
      </c>
    </row>
    <row r="29" spans="1:10" x14ac:dyDescent="0.3">
      <c r="A29" s="58" t="s">
        <v>70</v>
      </c>
      <c r="G29" t="str">
        <f t="shared" si="0"/>
        <v>FOLICUR 250ML</v>
      </c>
      <c r="I29">
        <f>IFERROR(VLOOKUP(G29,'[2]A SALES'!$E$4:$F$16,2,0),0)</f>
        <v>0</v>
      </c>
      <c r="J29" t="b">
        <f t="shared" si="1"/>
        <v>1</v>
      </c>
    </row>
    <row r="30" spans="1:10" x14ac:dyDescent="0.3">
      <c r="A30" s="58" t="s">
        <v>71</v>
      </c>
      <c r="G30" t="str">
        <f t="shared" si="0"/>
        <v>FOLICUR 500ML</v>
      </c>
      <c r="I30">
        <f>IFERROR(VLOOKUP(G30,'[2]A SALES'!$E$4:$F$16,2,0),0)</f>
        <v>0</v>
      </c>
      <c r="J30" t="b">
        <f t="shared" si="1"/>
        <v>1</v>
      </c>
    </row>
    <row r="31" spans="1:10" x14ac:dyDescent="0.3">
      <c r="A31" s="58" t="s">
        <v>72</v>
      </c>
      <c r="G31" t="str">
        <f t="shared" si="0"/>
        <v>GAUCHO 100ML</v>
      </c>
      <c r="I31">
        <f>IFERROR(VLOOKUP(G31,'[2]A SALES'!$E$4:$F$16,2,0),0)</f>
        <v>0</v>
      </c>
      <c r="J31" t="b">
        <f t="shared" si="1"/>
        <v>1</v>
      </c>
    </row>
    <row r="32" spans="1:10" x14ac:dyDescent="0.3">
      <c r="A32" s="58" t="s">
        <v>73</v>
      </c>
      <c r="G32" t="str">
        <f t="shared" si="0"/>
        <v>GAUCHO 1LTR</v>
      </c>
      <c r="I32">
        <f>IFERROR(VLOOKUP(G32,'[2]A SALES'!$E$4:$F$16,2,0),0)</f>
        <v>0</v>
      </c>
      <c r="J32" t="b">
        <f t="shared" si="1"/>
        <v>1</v>
      </c>
    </row>
    <row r="33" spans="1:10" x14ac:dyDescent="0.3">
      <c r="A33" s="58" t="s">
        <v>74</v>
      </c>
      <c r="G33" t="str">
        <f t="shared" si="0"/>
        <v>GAUCHO 250ML</v>
      </c>
      <c r="I33">
        <f>IFERROR(VLOOKUP(G33,'[2]A SALES'!$E$4:$F$16,2,0),0)</f>
        <v>0</v>
      </c>
      <c r="J33" t="b">
        <f t="shared" si="1"/>
        <v>1</v>
      </c>
    </row>
    <row r="34" spans="1:10" x14ac:dyDescent="0.3">
      <c r="A34" s="58" t="s">
        <v>75</v>
      </c>
      <c r="G34" t="str">
        <f t="shared" si="0"/>
        <v>GAUCHO 50ML</v>
      </c>
      <c r="I34">
        <f>IFERROR(VLOOKUP(G34,'[2]A SALES'!$E$4:$F$16,2,0),0)</f>
        <v>0</v>
      </c>
      <c r="J34" t="b">
        <f t="shared" si="1"/>
        <v>1</v>
      </c>
    </row>
    <row r="35" spans="1:10" x14ac:dyDescent="0.3">
      <c r="A35" s="58" t="s">
        <v>76</v>
      </c>
      <c r="G35" t="str">
        <f t="shared" si="0"/>
        <v>GAUCHO 5LTR</v>
      </c>
      <c r="I35">
        <f>IFERROR(VLOOKUP(G35,'[2]A SALES'!$E$4:$F$16,2,0),0)</f>
        <v>0</v>
      </c>
      <c r="J35" t="b">
        <f t="shared" si="1"/>
        <v>1</v>
      </c>
    </row>
    <row r="36" spans="1:10" x14ac:dyDescent="0.3">
      <c r="A36" s="58" t="s">
        <v>77</v>
      </c>
      <c r="B36" s="59">
        <v>30</v>
      </c>
      <c r="D36" s="59">
        <v>40</v>
      </c>
      <c r="E36" s="59">
        <v>-10</v>
      </c>
      <c r="G36" t="str">
        <f t="shared" si="0"/>
        <v>MELODY DUO 400GM</v>
      </c>
      <c r="I36">
        <f>IFERROR(VLOOKUP(G36,'[2]A SALES'!$E$4:$F$16,2,0),0)</f>
        <v>40</v>
      </c>
      <c r="J36" t="b">
        <f t="shared" si="1"/>
        <v>1</v>
      </c>
    </row>
    <row r="37" spans="1:10" x14ac:dyDescent="0.3">
      <c r="A37" s="58" t="s">
        <v>78</v>
      </c>
      <c r="B37" s="59">
        <v>30</v>
      </c>
      <c r="D37" s="59">
        <v>50</v>
      </c>
      <c r="E37" s="59">
        <v>-20</v>
      </c>
      <c r="G37" t="str">
        <f t="shared" si="0"/>
        <v>MELODY DUO 800GM</v>
      </c>
      <c r="I37">
        <f>IFERROR(VLOOKUP(G37,'[2]A SALES'!$E$4:$F$16,2,0),0)</f>
        <v>50</v>
      </c>
      <c r="J37" t="b">
        <f t="shared" si="1"/>
        <v>1</v>
      </c>
    </row>
    <row r="38" spans="1:10" x14ac:dyDescent="0.3">
      <c r="A38" s="58" t="s">
        <v>79</v>
      </c>
      <c r="G38" t="str">
        <f t="shared" si="0"/>
        <v>MERCURY 500GRM</v>
      </c>
      <c r="I38">
        <f>IFERROR(VLOOKUP(G38,'[2]A SALES'!$E$4:$F$16,2,0),0)</f>
        <v>0</v>
      </c>
      <c r="J38" t="b">
        <f t="shared" si="1"/>
        <v>1</v>
      </c>
    </row>
    <row r="39" spans="1:10" x14ac:dyDescent="0.3">
      <c r="A39" s="58" t="s">
        <v>80</v>
      </c>
      <c r="G39" t="str">
        <f t="shared" si="0"/>
        <v>MONCEREN 1LTR</v>
      </c>
      <c r="I39">
        <f>IFERROR(VLOOKUP(G39,'[2]A SALES'!$E$4:$F$16,2,0),0)</f>
        <v>0</v>
      </c>
      <c r="J39" t="b">
        <f t="shared" si="1"/>
        <v>1</v>
      </c>
    </row>
    <row r="40" spans="1:10" x14ac:dyDescent="0.3">
      <c r="A40" s="58" t="s">
        <v>81</v>
      </c>
      <c r="G40" t="str">
        <f t="shared" si="0"/>
        <v>MONCEREN 500ML</v>
      </c>
      <c r="I40">
        <f>IFERROR(VLOOKUP(G40,'[2]A SALES'!$E$4:$F$16,2,0),0)</f>
        <v>0</v>
      </c>
      <c r="J40" t="b">
        <f t="shared" si="1"/>
        <v>1</v>
      </c>
    </row>
    <row r="41" spans="1:10" x14ac:dyDescent="0.3">
      <c r="A41" s="58" t="s">
        <v>82</v>
      </c>
      <c r="G41" t="str">
        <f t="shared" si="0"/>
        <v>MOVENTO ENERGY 250ML</v>
      </c>
      <c r="I41">
        <f>IFERROR(VLOOKUP(G41,'[2]A SALES'!$E$4:$F$16,2,0),0)</f>
        <v>0</v>
      </c>
      <c r="J41" t="b">
        <f t="shared" si="1"/>
        <v>1</v>
      </c>
    </row>
    <row r="42" spans="1:10" x14ac:dyDescent="0.3">
      <c r="A42" s="58" t="s">
        <v>83</v>
      </c>
      <c r="G42" t="str">
        <f t="shared" si="0"/>
        <v>MOVENTO OD 500ML</v>
      </c>
      <c r="I42">
        <f>IFERROR(VLOOKUP(G42,'[2]A SALES'!$E$4:$F$16,2,0),0)</f>
        <v>0</v>
      </c>
      <c r="J42" t="b">
        <f t="shared" si="1"/>
        <v>1</v>
      </c>
    </row>
    <row r="43" spans="1:10" x14ac:dyDescent="0.3">
      <c r="A43" s="58" t="s">
        <v>84</v>
      </c>
      <c r="G43" t="str">
        <f t="shared" si="0"/>
        <v>MUSTARD RAYDO 5222 1KG</v>
      </c>
      <c r="I43">
        <f>IFERROR(VLOOKUP(G43,'[2]A SALES'!$E$4:$F$16,2,0),0)</f>
        <v>0</v>
      </c>
      <c r="J43" t="b">
        <f t="shared" si="1"/>
        <v>1</v>
      </c>
    </row>
    <row r="44" spans="1:10" x14ac:dyDescent="0.3">
      <c r="A44" s="58" t="s">
        <v>85</v>
      </c>
      <c r="G44" t="str">
        <f t="shared" si="0"/>
        <v>NATIVO 100GM</v>
      </c>
      <c r="I44">
        <f>IFERROR(VLOOKUP(G44,'[2]A SALES'!$E$4:$F$16,2,0),0)</f>
        <v>0</v>
      </c>
      <c r="J44" t="b">
        <f t="shared" si="1"/>
        <v>1</v>
      </c>
    </row>
    <row r="45" spans="1:10" x14ac:dyDescent="0.3">
      <c r="A45" s="58" t="s">
        <v>86</v>
      </c>
      <c r="G45" t="str">
        <f t="shared" si="0"/>
        <v>NATIVO 1KG</v>
      </c>
      <c r="I45">
        <f>IFERROR(VLOOKUP(G45,'[2]A SALES'!$E$4:$F$16,2,0),0)</f>
        <v>0</v>
      </c>
      <c r="J45" t="b">
        <f t="shared" si="1"/>
        <v>1</v>
      </c>
    </row>
    <row r="46" spans="1:10" x14ac:dyDescent="0.3">
      <c r="A46" s="58" t="s">
        <v>87</v>
      </c>
      <c r="G46" t="str">
        <f t="shared" si="0"/>
        <v>NATIVO 250GM</v>
      </c>
      <c r="I46">
        <f>IFERROR(VLOOKUP(G46,'[2]A SALES'!$E$4:$F$16,2,0),0)</f>
        <v>0</v>
      </c>
      <c r="J46" t="b">
        <f t="shared" si="1"/>
        <v>1</v>
      </c>
    </row>
    <row r="47" spans="1:10" x14ac:dyDescent="0.3">
      <c r="A47" s="58" t="s">
        <v>88</v>
      </c>
      <c r="G47" t="str">
        <f t="shared" si="0"/>
        <v>NATIVO 500GM</v>
      </c>
      <c r="I47">
        <f>IFERROR(VLOOKUP(G47,'[2]A SALES'!$E$4:$F$16,2,0),0)</f>
        <v>0</v>
      </c>
      <c r="J47" t="b">
        <f t="shared" si="1"/>
        <v>1</v>
      </c>
    </row>
    <row r="48" spans="1:10" x14ac:dyDescent="0.3">
      <c r="A48" s="58" t="s">
        <v>89</v>
      </c>
      <c r="G48" t="str">
        <f t="shared" si="0"/>
        <v>PLANOFIX 100ML</v>
      </c>
      <c r="I48">
        <f>IFERROR(VLOOKUP(G48,'[2]A SALES'!$E$4:$F$16,2,0),0)</f>
        <v>0</v>
      </c>
      <c r="J48" t="b">
        <f t="shared" si="1"/>
        <v>1</v>
      </c>
    </row>
    <row r="49" spans="1:10" x14ac:dyDescent="0.3">
      <c r="A49" s="58" t="s">
        <v>90</v>
      </c>
      <c r="G49" t="str">
        <f t="shared" si="0"/>
        <v>PLANOFIX 250 ML</v>
      </c>
      <c r="I49">
        <f>IFERROR(VLOOKUP(G49,'[2]A SALES'!$E$4:$F$16,2,0),0)</f>
        <v>0</v>
      </c>
      <c r="J49" t="b">
        <f t="shared" si="1"/>
        <v>1</v>
      </c>
    </row>
    <row r="50" spans="1:10" x14ac:dyDescent="0.3">
      <c r="A50" s="58" t="s">
        <v>91</v>
      </c>
      <c r="G50" t="str">
        <f t="shared" si="0"/>
        <v>RAFT 1LITER</v>
      </c>
      <c r="I50">
        <f>IFERROR(VLOOKUP(G50,'[2]A SALES'!$E$4:$F$16,2,0),0)</f>
        <v>0</v>
      </c>
      <c r="J50" t="b">
        <f t="shared" si="1"/>
        <v>1</v>
      </c>
    </row>
    <row r="51" spans="1:10" x14ac:dyDescent="0.3">
      <c r="A51" s="58" t="s">
        <v>92</v>
      </c>
      <c r="G51" t="str">
        <f t="shared" si="0"/>
        <v>RAFT 250ML</v>
      </c>
      <c r="I51">
        <f>IFERROR(VLOOKUP(G51,'[2]A SALES'!$E$4:$F$16,2,0),0)</f>
        <v>0</v>
      </c>
      <c r="J51" t="b">
        <f t="shared" si="1"/>
        <v>1</v>
      </c>
    </row>
    <row r="52" spans="1:10" x14ac:dyDescent="0.3">
      <c r="A52" s="58" t="s">
        <v>93</v>
      </c>
      <c r="G52" t="str">
        <f t="shared" si="0"/>
        <v>RAFT 500ML</v>
      </c>
      <c r="I52">
        <f>IFERROR(VLOOKUP(G52,'[2]A SALES'!$E$4:$F$16,2,0),0)</f>
        <v>0</v>
      </c>
      <c r="J52" t="b">
        <f t="shared" si="1"/>
        <v>1</v>
      </c>
    </row>
    <row r="53" spans="1:10" x14ac:dyDescent="0.3">
      <c r="A53" s="58" t="s">
        <v>94</v>
      </c>
      <c r="B53" s="59">
        <v>10</v>
      </c>
      <c r="D53" s="59">
        <v>1090</v>
      </c>
      <c r="E53" s="59">
        <v>-1080</v>
      </c>
      <c r="G53" s="51" t="s">
        <v>94</v>
      </c>
      <c r="I53">
        <f>IFERROR(VLOOKUP(G53,'[2]A SALES'!$E$4:$F$16,2,0),0)</f>
        <v>1090</v>
      </c>
      <c r="J53" t="b">
        <f t="shared" si="1"/>
        <v>1</v>
      </c>
    </row>
    <row r="54" spans="1:10" x14ac:dyDescent="0.3">
      <c r="A54" s="58" t="s">
        <v>95</v>
      </c>
      <c r="D54" s="59">
        <v>1100</v>
      </c>
      <c r="E54" s="59">
        <v>-1100</v>
      </c>
      <c r="G54" t="str">
        <f t="shared" si="0"/>
        <v>REGENT 100ML</v>
      </c>
      <c r="I54">
        <f>IFERROR(VLOOKUP(G54,'[2]A SALES'!$E$4:$F$16,2,0),0)</f>
        <v>1100</v>
      </c>
      <c r="J54" t="b">
        <f t="shared" si="1"/>
        <v>1</v>
      </c>
    </row>
    <row r="55" spans="1:10" x14ac:dyDescent="0.3">
      <c r="A55" s="58" t="s">
        <v>96</v>
      </c>
      <c r="B55" s="59">
        <v>20</v>
      </c>
      <c r="D55" s="59">
        <v>700</v>
      </c>
      <c r="E55" s="59">
        <v>-680</v>
      </c>
      <c r="G55" t="str">
        <f t="shared" si="0"/>
        <v>REGENT 250ML</v>
      </c>
      <c r="I55">
        <f>IFERROR(VLOOKUP(G55,'[2]A SALES'!$E$4:$F$16,2,0),0)</f>
        <v>700</v>
      </c>
      <c r="J55" t="b">
        <f t="shared" si="1"/>
        <v>1</v>
      </c>
    </row>
    <row r="56" spans="1:10" x14ac:dyDescent="0.3">
      <c r="A56" s="58" t="s">
        <v>97</v>
      </c>
      <c r="B56" s="59">
        <v>20</v>
      </c>
      <c r="D56" s="59">
        <v>640</v>
      </c>
      <c r="E56" s="59">
        <v>-620</v>
      </c>
      <c r="G56" t="str">
        <f t="shared" si="0"/>
        <v>REGENT 500ML</v>
      </c>
      <c r="I56">
        <f>IFERROR(VLOOKUP(G56,'[2]A SALES'!$E$4:$F$16,2,0),0)</f>
        <v>640</v>
      </c>
      <c r="J56" t="b">
        <f t="shared" si="1"/>
        <v>1</v>
      </c>
    </row>
    <row r="57" spans="1:10" x14ac:dyDescent="0.3">
      <c r="A57" s="58" t="s">
        <v>98</v>
      </c>
      <c r="G57" t="str">
        <f t="shared" si="0"/>
        <v>REGENT GOLD 100ML</v>
      </c>
      <c r="I57">
        <f>IFERROR(VLOOKUP(G57,'[2]A SALES'!$E$4:$F$16,2,0),0)</f>
        <v>0</v>
      </c>
      <c r="J57" t="b">
        <f t="shared" si="1"/>
        <v>1</v>
      </c>
    </row>
    <row r="58" spans="1:10" x14ac:dyDescent="0.3">
      <c r="A58" s="58" t="s">
        <v>99</v>
      </c>
      <c r="G58" t="str">
        <f t="shared" si="0"/>
        <v>REGENT GOLD 250ML</v>
      </c>
      <c r="I58">
        <f>IFERROR(VLOOKUP(G58,'[2]A SALES'!$E$4:$F$16,2,0),0)</f>
        <v>0</v>
      </c>
      <c r="J58" t="b">
        <f t="shared" si="1"/>
        <v>1</v>
      </c>
    </row>
    <row r="59" spans="1:10" x14ac:dyDescent="0.3">
      <c r="A59" s="58" t="s">
        <v>100</v>
      </c>
      <c r="D59" s="59">
        <v>300</v>
      </c>
      <c r="E59" s="59">
        <v>-300</v>
      </c>
      <c r="G59" t="str">
        <f t="shared" si="0"/>
        <v>REGENT GR 1KG</v>
      </c>
      <c r="I59">
        <f>IFERROR(VLOOKUP(G59,'[2]A SALES'!$E$4:$F$16,2,0),0)</f>
        <v>300</v>
      </c>
      <c r="J59" t="b">
        <f t="shared" si="1"/>
        <v>1</v>
      </c>
    </row>
    <row r="60" spans="1:10" x14ac:dyDescent="0.3">
      <c r="A60" s="58" t="s">
        <v>101</v>
      </c>
      <c r="D60" s="59">
        <v>40</v>
      </c>
      <c r="E60" s="59">
        <v>-40</v>
      </c>
      <c r="G60" t="str">
        <f t="shared" si="0"/>
        <v>REGENT GR 5KG</v>
      </c>
      <c r="I60">
        <f>IFERROR(VLOOKUP(G60,'[2]A SALES'!$E$4:$F$16,2,0),0)</f>
        <v>40</v>
      </c>
      <c r="J60" t="b">
        <f t="shared" si="1"/>
        <v>1</v>
      </c>
    </row>
    <row r="61" spans="1:10" x14ac:dyDescent="0.3">
      <c r="A61" s="58" t="s">
        <v>102</v>
      </c>
      <c r="G61" t="str">
        <f t="shared" si="0"/>
        <v>SIVANTO PRIME 500ML</v>
      </c>
      <c r="I61">
        <f>IFERROR(VLOOKUP(G61,'[2]A SALES'!$E$4:$F$16,2,0),0)</f>
        <v>0</v>
      </c>
      <c r="J61" t="b">
        <f t="shared" si="1"/>
        <v>1</v>
      </c>
    </row>
    <row r="62" spans="1:10" x14ac:dyDescent="0.3">
      <c r="A62" s="58" t="s">
        <v>103</v>
      </c>
      <c r="G62" t="str">
        <f t="shared" si="0"/>
        <v>SOLOMON 250ML</v>
      </c>
      <c r="I62">
        <f>IFERROR(VLOOKUP(G62,'[2]A SALES'!$E$4:$F$16,2,0),0)</f>
        <v>0</v>
      </c>
      <c r="J62" t="b">
        <f t="shared" si="1"/>
        <v>1</v>
      </c>
    </row>
    <row r="63" spans="1:10" x14ac:dyDescent="0.3">
      <c r="A63" s="58" t="s">
        <v>104</v>
      </c>
      <c r="G63" t="str">
        <f t="shared" si="0"/>
        <v>SOLOMON 500ML</v>
      </c>
      <c r="I63">
        <f>IFERROR(VLOOKUP(G63,'[2]A SALES'!$E$4:$F$16,2,0),0)</f>
        <v>0</v>
      </c>
      <c r="J63" t="b">
        <f t="shared" si="1"/>
        <v>1</v>
      </c>
    </row>
    <row r="64" spans="1:10" x14ac:dyDescent="0.3">
      <c r="A64" s="58" t="s">
        <v>105</v>
      </c>
      <c r="G64" t="str">
        <f t="shared" si="0"/>
        <v>SPINTOR 75ML</v>
      </c>
      <c r="I64">
        <f>IFERROR(VLOOKUP(G64,'[2]A SALES'!$E$4:$F$16,2,0),0)</f>
        <v>0</v>
      </c>
      <c r="J64" t="b">
        <f t="shared" si="1"/>
        <v>1</v>
      </c>
    </row>
    <row r="65" spans="1:10" x14ac:dyDescent="0.3">
      <c r="A65" s="58" t="s">
        <v>106</v>
      </c>
      <c r="G65" t="str">
        <f t="shared" si="0"/>
        <v>VELUM PRIME 500ML</v>
      </c>
      <c r="I65">
        <f>IFERROR(VLOOKUP(G65,'[2]A SALES'!$E$4:$F$16,2,0),0)</f>
        <v>0</v>
      </c>
      <c r="J65" t="b">
        <f t="shared" si="1"/>
        <v>1</v>
      </c>
    </row>
    <row r="66" spans="1:10" x14ac:dyDescent="0.3">
      <c r="A66" s="58" t="s">
        <v>107</v>
      </c>
      <c r="D66" s="59">
        <v>40</v>
      </c>
      <c r="E66" s="59">
        <v>-40</v>
      </c>
      <c r="G66" s="51" t="s">
        <v>107</v>
      </c>
      <c r="I66">
        <f>IFERROR(VLOOKUP(G66,'[2]A SALES'!$E$4:$F$16,2,0),0)</f>
        <v>40</v>
      </c>
      <c r="J66" t="b">
        <f t="shared" si="1"/>
        <v>1</v>
      </c>
    </row>
    <row r="67" spans="1:10" x14ac:dyDescent="0.3">
      <c r="A67" s="58" t="s">
        <v>108</v>
      </c>
      <c r="D67" s="59">
        <v>10</v>
      </c>
      <c r="E67" s="59">
        <v>-10</v>
      </c>
      <c r="G67" t="str">
        <f t="shared" si="0"/>
        <v>WHIPSUPER 1LTR</v>
      </c>
      <c r="I67">
        <f>IFERROR(VLOOKUP(G67,'[2]A SALES'!$E$4:$F$16,2,0),0)</f>
        <v>10</v>
      </c>
      <c r="J67" t="b">
        <f t="shared" si="1"/>
        <v>1</v>
      </c>
    </row>
    <row r="68" spans="1:10" x14ac:dyDescent="0.3">
      <c r="A68" s="58" t="s">
        <v>109</v>
      </c>
      <c r="D68" s="59">
        <v>80</v>
      </c>
      <c r="E68" s="59">
        <v>-80</v>
      </c>
      <c r="G68" t="str">
        <f t="shared" si="0"/>
        <v>WHIPSUPER 250ML</v>
      </c>
      <c r="I68">
        <f>IFERROR(VLOOKUP(G68,'[2]A SALES'!$E$4:$F$16,2,0),0)</f>
        <v>80</v>
      </c>
      <c r="J68" t="b">
        <f t="shared" si="1"/>
        <v>1</v>
      </c>
    </row>
    <row r="69" spans="1:10" x14ac:dyDescent="0.3">
      <c r="A69" s="55" t="s">
        <v>18</v>
      </c>
      <c r="B69" s="60">
        <v>5903</v>
      </c>
      <c r="C69" s="61"/>
      <c r="D69" s="60">
        <v>4399</v>
      </c>
      <c r="E69" s="60">
        <v>1504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18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5.5546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8" t="s">
        <v>27</v>
      </c>
      <c r="G1" s="48" t="s">
        <v>26</v>
      </c>
      <c r="I1" s="50" t="s">
        <v>28</v>
      </c>
      <c r="J1" t="s">
        <v>29</v>
      </c>
      <c r="K1" t="s">
        <v>30</v>
      </c>
      <c r="L1" t="s">
        <v>31</v>
      </c>
      <c r="M1" t="s">
        <v>32</v>
      </c>
    </row>
    <row r="2" spans="1:13" x14ac:dyDescent="0.3">
      <c r="A2" s="46" t="s">
        <v>50</v>
      </c>
      <c r="B2" s="47"/>
      <c r="C2" s="47"/>
      <c r="D2" s="47">
        <v>120</v>
      </c>
      <c r="E2" s="47">
        <v>-120</v>
      </c>
      <c r="F2" s="49"/>
      <c r="G2" s="30" t="s">
        <v>116</v>
      </c>
      <c r="I2" s="51" t="s">
        <v>116</v>
      </c>
      <c r="J2" s="52"/>
      <c r="K2" s="52"/>
      <c r="L2" s="52">
        <v>120</v>
      </c>
      <c r="M2" s="52">
        <v>-120</v>
      </c>
    </row>
    <row r="3" spans="1:13" x14ac:dyDescent="0.3">
      <c r="A3" s="46" t="s">
        <v>51</v>
      </c>
      <c r="B3" s="53">
        <v>40</v>
      </c>
      <c r="C3" s="53"/>
      <c r="D3" s="53"/>
      <c r="E3" s="53">
        <v>40</v>
      </c>
      <c r="F3" s="49"/>
      <c r="G3" s="30" t="s">
        <v>115</v>
      </c>
      <c r="I3" s="51" t="s">
        <v>115</v>
      </c>
      <c r="J3" s="52">
        <v>40</v>
      </c>
      <c r="K3" s="52"/>
      <c r="L3" s="52"/>
      <c r="M3" s="52">
        <v>40</v>
      </c>
    </row>
    <row r="4" spans="1:13" x14ac:dyDescent="0.3">
      <c r="A4" s="46" t="s">
        <v>53</v>
      </c>
      <c r="B4" s="53">
        <v>169</v>
      </c>
      <c r="C4" s="53"/>
      <c r="D4" s="53"/>
      <c r="E4" s="53">
        <v>169</v>
      </c>
      <c r="F4" s="49"/>
      <c r="G4" s="30" t="s">
        <v>114</v>
      </c>
      <c r="I4" s="51" t="s">
        <v>117</v>
      </c>
      <c r="J4" s="52">
        <v>60</v>
      </c>
      <c r="K4" s="52"/>
      <c r="L4" s="52">
        <v>90</v>
      </c>
      <c r="M4" s="52">
        <v>-30</v>
      </c>
    </row>
    <row r="5" spans="1:13" x14ac:dyDescent="0.3">
      <c r="A5" s="46" t="s">
        <v>54</v>
      </c>
      <c r="B5" s="53">
        <v>3137</v>
      </c>
      <c r="C5" s="53"/>
      <c r="D5" s="53">
        <v>189</v>
      </c>
      <c r="E5" s="47">
        <v>2948</v>
      </c>
      <c r="F5" s="49"/>
      <c r="G5" s="30" t="s">
        <v>124</v>
      </c>
      <c r="I5" s="51" t="s">
        <v>118</v>
      </c>
      <c r="J5" s="52"/>
      <c r="K5" s="52"/>
      <c r="L5" s="52">
        <v>300</v>
      </c>
      <c r="M5" s="52">
        <v>-300</v>
      </c>
    </row>
    <row r="6" spans="1:13" x14ac:dyDescent="0.3">
      <c r="A6" s="46" t="s">
        <v>55</v>
      </c>
      <c r="B6" s="47">
        <v>2430</v>
      </c>
      <c r="C6" s="47"/>
      <c r="D6" s="47"/>
      <c r="E6" s="53">
        <v>2430</v>
      </c>
      <c r="F6" s="49"/>
      <c r="G6" s="30" t="s">
        <v>113</v>
      </c>
      <c r="I6" s="51" t="s">
        <v>119</v>
      </c>
      <c r="J6" s="52"/>
      <c r="K6" s="52"/>
      <c r="L6" s="52">
        <v>40</v>
      </c>
      <c r="M6" s="52">
        <v>-40</v>
      </c>
    </row>
    <row r="7" spans="1:13" x14ac:dyDescent="0.3">
      <c r="A7" s="46" t="s">
        <v>56</v>
      </c>
      <c r="B7" s="53">
        <v>17</v>
      </c>
      <c r="C7" s="53"/>
      <c r="D7" s="53"/>
      <c r="E7" s="53">
        <v>17</v>
      </c>
      <c r="F7" s="49"/>
      <c r="G7" s="30" t="s">
        <v>112</v>
      </c>
      <c r="I7" s="51" t="s">
        <v>120</v>
      </c>
      <c r="J7" s="52"/>
      <c r="K7" s="52"/>
      <c r="L7" s="52">
        <v>1100</v>
      </c>
      <c r="M7" s="52">
        <v>-1100</v>
      </c>
    </row>
    <row r="8" spans="1:13" x14ac:dyDescent="0.3">
      <c r="A8" s="46" t="s">
        <v>77</v>
      </c>
      <c r="B8" s="53">
        <v>30</v>
      </c>
      <c r="C8" s="53"/>
      <c r="D8" s="53">
        <v>40</v>
      </c>
      <c r="E8" s="53">
        <v>-10</v>
      </c>
      <c r="F8" s="49"/>
      <c r="G8" s="30" t="s">
        <v>117</v>
      </c>
      <c r="I8" s="51" t="s">
        <v>111</v>
      </c>
      <c r="J8" s="52">
        <v>10</v>
      </c>
      <c r="K8" s="52"/>
      <c r="L8" s="52">
        <v>1090</v>
      </c>
      <c r="M8" s="52">
        <v>-1080</v>
      </c>
    </row>
    <row r="9" spans="1:13" x14ac:dyDescent="0.3">
      <c r="A9" s="46" t="s">
        <v>78</v>
      </c>
      <c r="B9" s="53">
        <v>30</v>
      </c>
      <c r="C9" s="53"/>
      <c r="D9" s="53">
        <v>50</v>
      </c>
      <c r="E9" s="53">
        <v>-20</v>
      </c>
      <c r="F9" s="49"/>
      <c r="G9" s="30" t="s">
        <v>117</v>
      </c>
      <c r="I9" s="51" t="s">
        <v>121</v>
      </c>
      <c r="J9" s="52">
        <v>20</v>
      </c>
      <c r="K9" s="52"/>
      <c r="L9" s="52">
        <v>700</v>
      </c>
      <c r="M9" s="52">
        <v>-680</v>
      </c>
    </row>
    <row r="10" spans="1:13" x14ac:dyDescent="0.3">
      <c r="A10" s="46" t="s">
        <v>94</v>
      </c>
      <c r="B10" s="53">
        <v>10</v>
      </c>
      <c r="C10" s="53"/>
      <c r="D10" s="53">
        <v>1090</v>
      </c>
      <c r="E10" s="53">
        <v>-1080</v>
      </c>
      <c r="F10" s="49"/>
      <c r="G10" s="30" t="s">
        <v>111</v>
      </c>
      <c r="I10" s="51" t="s">
        <v>122</v>
      </c>
      <c r="J10" s="52">
        <v>20</v>
      </c>
      <c r="K10" s="52"/>
      <c r="L10" s="52">
        <v>640</v>
      </c>
      <c r="M10" s="52">
        <v>-620</v>
      </c>
    </row>
    <row r="11" spans="1:13" x14ac:dyDescent="0.3">
      <c r="A11" s="46" t="s">
        <v>95</v>
      </c>
      <c r="B11" s="53"/>
      <c r="C11" s="53"/>
      <c r="D11" s="53">
        <v>1100</v>
      </c>
      <c r="E11" s="53">
        <v>-1100</v>
      </c>
      <c r="F11" s="49"/>
      <c r="G11" s="30" t="s">
        <v>120</v>
      </c>
      <c r="I11" s="51" t="s">
        <v>123</v>
      </c>
      <c r="J11" s="52"/>
      <c r="K11" s="52"/>
      <c r="L11" s="52">
        <v>80</v>
      </c>
      <c r="M11" s="52">
        <v>-80</v>
      </c>
    </row>
    <row r="12" spans="1:13" x14ac:dyDescent="0.3">
      <c r="A12" s="46" t="s">
        <v>96</v>
      </c>
      <c r="B12" s="47">
        <v>20</v>
      </c>
      <c r="C12" s="47"/>
      <c r="D12" s="47">
        <v>700</v>
      </c>
      <c r="E12" s="53">
        <v>-680</v>
      </c>
      <c r="F12" s="49"/>
      <c r="G12" s="30" t="s">
        <v>121</v>
      </c>
      <c r="I12" s="51" t="s">
        <v>110</v>
      </c>
      <c r="J12" s="52"/>
      <c r="K12" s="52"/>
      <c r="L12" s="52">
        <v>40</v>
      </c>
      <c r="M12" s="52">
        <v>-40</v>
      </c>
    </row>
    <row r="13" spans="1:13" x14ac:dyDescent="0.3">
      <c r="A13" s="46" t="s">
        <v>97</v>
      </c>
      <c r="B13" s="53">
        <v>20</v>
      </c>
      <c r="C13" s="53"/>
      <c r="D13" s="53">
        <v>640</v>
      </c>
      <c r="E13" s="53">
        <v>-620</v>
      </c>
      <c r="F13" s="49"/>
      <c r="G13" s="30" t="s">
        <v>122</v>
      </c>
      <c r="I13" s="51" t="s">
        <v>114</v>
      </c>
      <c r="J13" s="52">
        <v>169</v>
      </c>
      <c r="K13" s="52"/>
      <c r="L13" s="52"/>
      <c r="M13" s="52">
        <v>169</v>
      </c>
    </row>
    <row r="14" spans="1:13" x14ac:dyDescent="0.3">
      <c r="A14" s="46" t="s">
        <v>100</v>
      </c>
      <c r="B14" s="53"/>
      <c r="C14" s="53"/>
      <c r="D14" s="53">
        <v>300</v>
      </c>
      <c r="E14" s="53">
        <v>-300</v>
      </c>
      <c r="F14" s="49"/>
      <c r="G14" s="30" t="s">
        <v>118</v>
      </c>
      <c r="I14" s="51" t="s">
        <v>124</v>
      </c>
      <c r="J14" s="52">
        <v>3137</v>
      </c>
      <c r="K14" s="52"/>
      <c r="L14" s="52">
        <v>189</v>
      </c>
      <c r="M14" s="52">
        <v>2948</v>
      </c>
    </row>
    <row r="15" spans="1:13" x14ac:dyDescent="0.3">
      <c r="A15" s="46" t="s">
        <v>101</v>
      </c>
      <c r="B15" s="47"/>
      <c r="C15" s="47"/>
      <c r="D15" s="47">
        <v>40</v>
      </c>
      <c r="E15" s="53">
        <v>-40</v>
      </c>
      <c r="F15" s="49"/>
      <c r="G15" s="30" t="s">
        <v>119</v>
      </c>
      <c r="I15" s="51" t="s">
        <v>113</v>
      </c>
      <c r="J15" s="52">
        <v>2430</v>
      </c>
      <c r="K15" s="52"/>
      <c r="L15" s="52"/>
      <c r="M15" s="52">
        <v>2430</v>
      </c>
    </row>
    <row r="16" spans="1:13" x14ac:dyDescent="0.3">
      <c r="A16" s="46" t="s">
        <v>107</v>
      </c>
      <c r="B16" s="53"/>
      <c r="C16" s="53"/>
      <c r="D16" s="53">
        <v>40</v>
      </c>
      <c r="E16" s="53">
        <v>-40</v>
      </c>
      <c r="F16" s="49"/>
      <c r="G16" s="30" t="s">
        <v>110</v>
      </c>
      <c r="I16" s="51" t="s">
        <v>112</v>
      </c>
      <c r="J16" s="52">
        <v>17</v>
      </c>
      <c r="K16" s="52"/>
      <c r="L16" s="52"/>
      <c r="M16" s="52">
        <v>17</v>
      </c>
    </row>
    <row r="17" spans="1:13" x14ac:dyDescent="0.3">
      <c r="A17" s="46" t="s">
        <v>108</v>
      </c>
      <c r="B17" s="53"/>
      <c r="C17" s="53"/>
      <c r="D17" s="53">
        <v>10</v>
      </c>
      <c r="E17" s="53">
        <v>-10</v>
      </c>
      <c r="F17" s="49"/>
      <c r="G17" s="30" t="s">
        <v>125</v>
      </c>
      <c r="I17" s="51" t="s">
        <v>125</v>
      </c>
      <c r="J17" s="52"/>
      <c r="K17" s="52"/>
      <c r="L17" s="52">
        <v>10</v>
      </c>
      <c r="M17" s="52">
        <v>-10</v>
      </c>
    </row>
    <row r="18" spans="1:13" x14ac:dyDescent="0.3">
      <c r="A18" s="46" t="s">
        <v>109</v>
      </c>
      <c r="B18" s="53"/>
      <c r="C18" s="53"/>
      <c r="D18" s="53">
        <v>80</v>
      </c>
      <c r="E18" s="53">
        <v>-80</v>
      </c>
      <c r="F18" s="49"/>
      <c r="G18" s="30" t="s">
        <v>123</v>
      </c>
      <c r="I18" s="51" t="s">
        <v>24</v>
      </c>
      <c r="J18" s="52">
        <v>5903</v>
      </c>
      <c r="K18" s="52"/>
      <c r="L18" s="52">
        <v>4399</v>
      </c>
      <c r="M18" s="52">
        <v>1504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9"/>
  <sheetViews>
    <sheetView showGridLines="0" workbookViewId="0">
      <selection activeCell="E28" sqref="E28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116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120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-120</v>
      </c>
    </row>
    <row r="4" spans="1:13" x14ac:dyDescent="0.3">
      <c r="A4" s="16"/>
      <c r="B4" s="4" t="s">
        <v>115</v>
      </c>
      <c r="C4" s="3"/>
      <c r="D4" s="4"/>
      <c r="E4" s="42">
        <f t="shared" ca="1" si="0"/>
        <v>40</v>
      </c>
      <c r="F4" s="39">
        <f t="shared" ref="F4:F18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40</v>
      </c>
    </row>
    <row r="5" spans="1:13" x14ac:dyDescent="0.3">
      <c r="A5" s="16"/>
      <c r="B5" s="4" t="s">
        <v>117</v>
      </c>
      <c r="C5" s="3"/>
      <c r="D5" s="4"/>
      <c r="E5" s="42">
        <f t="shared" ref="E5:E18" ca="1" si="4">VLOOKUP($B5,FinalDeal_Vlookup,2,0)</f>
        <v>60</v>
      </c>
      <c r="F5" s="39">
        <f t="shared" ca="1" si="3"/>
        <v>0</v>
      </c>
      <c r="G5" s="39">
        <v>0</v>
      </c>
      <c r="H5" s="39">
        <f t="shared" ref="H5:H18" ca="1" si="5">VLOOKUP($B5,FinalDeal_Vlookup,4,0)</f>
        <v>90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8" ca="1" si="6">VLOOKUP($B5,FinalDeal_Vlookup,5,0)</f>
        <v>-30</v>
      </c>
    </row>
    <row r="6" spans="1:13" x14ac:dyDescent="0.3">
      <c r="A6" s="16"/>
      <c r="B6" s="4" t="s">
        <v>118</v>
      </c>
      <c r="C6" s="3"/>
      <c r="D6" s="4"/>
      <c r="E6" s="42">
        <f t="shared" ca="1" si="4"/>
        <v>0</v>
      </c>
      <c r="F6" s="39">
        <f t="shared" ca="1" si="3"/>
        <v>0</v>
      </c>
      <c r="G6" s="39">
        <v>0</v>
      </c>
      <c r="H6" s="39">
        <f t="shared" ca="1" si="5"/>
        <v>300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-300</v>
      </c>
    </row>
    <row r="7" spans="1:13" x14ac:dyDescent="0.3">
      <c r="A7" s="16"/>
      <c r="B7" s="4" t="s">
        <v>119</v>
      </c>
      <c r="C7" s="3"/>
      <c r="D7" s="4"/>
      <c r="E7" s="42">
        <f t="shared" ca="1" si="4"/>
        <v>0</v>
      </c>
      <c r="F7" s="39">
        <f t="shared" ca="1" si="3"/>
        <v>0</v>
      </c>
      <c r="G7" s="39">
        <v>0</v>
      </c>
      <c r="H7" s="39">
        <f t="shared" ca="1" si="5"/>
        <v>40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-40</v>
      </c>
    </row>
    <row r="8" spans="1:13" x14ac:dyDescent="0.3">
      <c r="A8" s="16"/>
      <c r="B8" s="4" t="s">
        <v>120</v>
      </c>
      <c r="C8" s="3"/>
      <c r="D8" s="4"/>
      <c r="E8" s="42">
        <f t="shared" ca="1" si="4"/>
        <v>0</v>
      </c>
      <c r="F8" s="39">
        <f t="shared" ca="1" si="3"/>
        <v>0</v>
      </c>
      <c r="G8" s="39">
        <v>0</v>
      </c>
      <c r="H8" s="39">
        <f t="shared" ca="1" si="5"/>
        <v>1100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-1100</v>
      </c>
    </row>
    <row r="9" spans="1:13" x14ac:dyDescent="0.3">
      <c r="A9" s="16"/>
      <c r="B9" s="4" t="s">
        <v>111</v>
      </c>
      <c r="C9" s="3"/>
      <c r="D9" s="4"/>
      <c r="E9" s="42">
        <f t="shared" ca="1" si="4"/>
        <v>10</v>
      </c>
      <c r="F9" s="39">
        <f t="shared" ca="1" si="3"/>
        <v>0</v>
      </c>
      <c r="G9" s="39">
        <v>0</v>
      </c>
      <c r="H9" s="39">
        <f t="shared" ca="1" si="5"/>
        <v>1090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-1080</v>
      </c>
    </row>
    <row r="10" spans="1:13" x14ac:dyDescent="0.3">
      <c r="A10" s="16"/>
      <c r="B10" s="4" t="s">
        <v>121</v>
      </c>
      <c r="C10" s="3"/>
      <c r="D10" s="4"/>
      <c r="E10" s="42">
        <f t="shared" ca="1" si="4"/>
        <v>20</v>
      </c>
      <c r="F10" s="39">
        <f t="shared" ca="1" si="3"/>
        <v>0</v>
      </c>
      <c r="G10" s="39">
        <v>0</v>
      </c>
      <c r="H10" s="39">
        <f t="shared" ca="1" si="5"/>
        <v>700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-680</v>
      </c>
    </row>
    <row r="11" spans="1:13" x14ac:dyDescent="0.3">
      <c r="A11" s="16"/>
      <c r="B11" s="4" t="s">
        <v>122</v>
      </c>
      <c r="C11" s="3"/>
      <c r="D11" s="4"/>
      <c r="E11" s="42">
        <f t="shared" ca="1" si="4"/>
        <v>20</v>
      </c>
      <c r="F11" s="39">
        <f t="shared" ca="1" si="3"/>
        <v>0</v>
      </c>
      <c r="G11" s="39">
        <v>0</v>
      </c>
      <c r="H11" s="39">
        <f t="shared" ca="1" si="5"/>
        <v>640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-620</v>
      </c>
    </row>
    <row r="12" spans="1:13" x14ac:dyDescent="0.3">
      <c r="A12" s="16"/>
      <c r="B12" s="4" t="s">
        <v>123</v>
      </c>
      <c r="C12" s="3"/>
      <c r="D12" s="4"/>
      <c r="E12" s="42">
        <f t="shared" ca="1" si="4"/>
        <v>0</v>
      </c>
      <c r="F12" s="39">
        <f t="shared" ca="1" si="3"/>
        <v>0</v>
      </c>
      <c r="G12" s="39">
        <v>0</v>
      </c>
      <c r="H12" s="39">
        <f t="shared" ca="1" si="5"/>
        <v>80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-80</v>
      </c>
    </row>
    <row r="13" spans="1:13" x14ac:dyDescent="0.3">
      <c r="A13" s="16"/>
      <c r="B13" s="4" t="s">
        <v>110</v>
      </c>
      <c r="C13" s="3"/>
      <c r="D13" s="4"/>
      <c r="E13" s="42">
        <f t="shared" ca="1" si="4"/>
        <v>0</v>
      </c>
      <c r="F13" s="39">
        <f t="shared" ca="1" si="3"/>
        <v>0</v>
      </c>
      <c r="G13" s="39">
        <v>0</v>
      </c>
      <c r="H13" s="39">
        <f t="shared" ca="1" si="5"/>
        <v>40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-40</v>
      </c>
    </row>
    <row r="14" spans="1:13" x14ac:dyDescent="0.3">
      <c r="A14" s="16"/>
      <c r="B14" s="4" t="s">
        <v>114</v>
      </c>
      <c r="C14" s="3"/>
      <c r="D14" s="4"/>
      <c r="E14" s="42">
        <f t="shared" ca="1" si="4"/>
        <v>169</v>
      </c>
      <c r="F14" s="39">
        <f t="shared" ca="1" si="3"/>
        <v>0</v>
      </c>
      <c r="G14" s="39">
        <v>0</v>
      </c>
      <c r="H14" s="39">
        <f t="shared" ca="1" si="5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169</v>
      </c>
    </row>
    <row r="15" spans="1:13" x14ac:dyDescent="0.3">
      <c r="A15" s="16"/>
      <c r="B15" s="4" t="s">
        <v>124</v>
      </c>
      <c r="C15" s="3"/>
      <c r="D15" s="4"/>
      <c r="E15" s="42">
        <f t="shared" ca="1" si="4"/>
        <v>3137</v>
      </c>
      <c r="F15" s="39">
        <f t="shared" ca="1" si="3"/>
        <v>0</v>
      </c>
      <c r="G15" s="39">
        <v>0</v>
      </c>
      <c r="H15" s="39">
        <f t="shared" ca="1" si="5"/>
        <v>189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2948</v>
      </c>
    </row>
    <row r="16" spans="1:13" x14ac:dyDescent="0.3">
      <c r="A16" s="16"/>
      <c r="B16" s="4" t="s">
        <v>113</v>
      </c>
      <c r="C16" s="3"/>
      <c r="D16" s="4"/>
      <c r="E16" s="42">
        <f t="shared" ca="1" si="4"/>
        <v>2430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2430</v>
      </c>
    </row>
    <row r="17" spans="1:13" x14ac:dyDescent="0.3">
      <c r="A17" s="16"/>
      <c r="B17" s="4" t="s">
        <v>112</v>
      </c>
      <c r="C17" s="3"/>
      <c r="D17" s="4"/>
      <c r="E17" s="42">
        <f t="shared" ca="1" si="4"/>
        <v>17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17</v>
      </c>
    </row>
    <row r="18" spans="1:13" ht="15" thickBot="1" x14ac:dyDescent="0.35">
      <c r="A18" s="16"/>
      <c r="B18" s="4" t="s">
        <v>125</v>
      </c>
      <c r="C18" s="3"/>
      <c r="D18" s="4"/>
      <c r="E18" s="42">
        <f t="shared" ca="1" si="4"/>
        <v>0</v>
      </c>
      <c r="F18" s="39">
        <f t="shared" ca="1" si="3"/>
        <v>0</v>
      </c>
      <c r="G18" s="39">
        <v>0</v>
      </c>
      <c r="H18" s="39">
        <f t="shared" ca="1" si="5"/>
        <v>10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-10</v>
      </c>
    </row>
    <row r="19" spans="1:13" ht="15" thickBot="1" x14ac:dyDescent="0.35">
      <c r="A19" s="16"/>
      <c r="B19" s="19"/>
      <c r="C19" s="18"/>
      <c r="D19" s="19" t="s">
        <v>18</v>
      </c>
      <c r="E19" s="24">
        <f t="shared" ref="E19:M19" ca="1" si="7">SUM(E3:E18)</f>
        <v>5903</v>
      </c>
      <c r="F19" s="24">
        <f t="shared" ca="1" si="7"/>
        <v>0</v>
      </c>
      <c r="G19" s="24">
        <f t="shared" si="7"/>
        <v>0</v>
      </c>
      <c r="H19" s="24">
        <f t="shared" ca="1" si="7"/>
        <v>4399</v>
      </c>
      <c r="I19" s="24">
        <f t="shared" si="7"/>
        <v>0</v>
      </c>
      <c r="J19" s="24">
        <f t="shared" si="7"/>
        <v>0</v>
      </c>
      <c r="K19" s="24">
        <f t="shared" si="7"/>
        <v>0</v>
      </c>
      <c r="L19" s="24">
        <f t="shared" si="7"/>
        <v>0</v>
      </c>
      <c r="M19" s="25">
        <f t="shared" ca="1" si="7"/>
        <v>1504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R35"/>
  <sheetViews>
    <sheetView topLeftCell="A22" workbookViewId="0">
      <selection activeCell="D32" sqref="D32:R4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4.4" customHeight="1" x14ac:dyDescent="0.3">
      <c r="A2" s="72" t="s">
        <v>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4" customHeight="1" x14ac:dyDescent="0.3">
      <c r="A3" s="72" t="s">
        <v>126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" customHeight="1" x14ac:dyDescent="0.3">
      <c r="A4" s="72" t="s">
        <v>131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4.4" customHeight="1" x14ac:dyDescent="0.3">
      <c r="A5" s="72" t="s">
        <v>34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" customHeight="1" x14ac:dyDescent="0.3">
      <c r="A6" s="73" t="s">
        <v>36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14.4" customHeight="1" x14ac:dyDescent="0.3">
      <c r="A7" s="73" t="s">
        <v>127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19.8" x14ac:dyDescent="0.3">
      <c r="A8" s="63" t="s">
        <v>12</v>
      </c>
      <c r="B8" s="63" t="s">
        <v>37</v>
      </c>
      <c r="C8" s="63" t="s">
        <v>35</v>
      </c>
      <c r="D8" s="63" t="s">
        <v>128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</row>
    <row r="9" spans="1:13" x14ac:dyDescent="0.3">
      <c r="A9" s="64" t="s">
        <v>129</v>
      </c>
      <c r="B9" s="65">
        <v>3837275</v>
      </c>
      <c r="C9" s="64" t="s">
        <v>116</v>
      </c>
      <c r="D9" s="65">
        <v>86228564</v>
      </c>
      <c r="E9" s="65">
        <v>0</v>
      </c>
      <c r="F9" s="65">
        <v>0</v>
      </c>
      <c r="G9" s="65">
        <v>0</v>
      </c>
      <c r="H9" s="65">
        <v>120</v>
      </c>
      <c r="I9" s="65">
        <v>0</v>
      </c>
      <c r="J9" s="65">
        <v>0</v>
      </c>
      <c r="K9" s="65">
        <v>0</v>
      </c>
      <c r="L9" s="65">
        <v>0</v>
      </c>
      <c r="M9" s="65">
        <v>-120</v>
      </c>
    </row>
    <row r="10" spans="1:13" x14ac:dyDescent="0.3">
      <c r="A10" s="64" t="s">
        <v>129</v>
      </c>
      <c r="B10" s="65">
        <v>3837275</v>
      </c>
      <c r="C10" s="64" t="s">
        <v>115</v>
      </c>
      <c r="D10" s="65">
        <v>6077322</v>
      </c>
      <c r="E10" s="65">
        <v>40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40</v>
      </c>
    </row>
    <row r="11" spans="1:13" x14ac:dyDescent="0.3">
      <c r="A11" s="64" t="s">
        <v>129</v>
      </c>
      <c r="B11" s="65">
        <v>3837275</v>
      </c>
      <c r="C11" s="64" t="s">
        <v>117</v>
      </c>
      <c r="D11" s="65">
        <v>80975252</v>
      </c>
      <c r="E11" s="65">
        <v>60</v>
      </c>
      <c r="F11" s="65">
        <v>0</v>
      </c>
      <c r="G11" s="65">
        <v>0</v>
      </c>
      <c r="H11" s="65">
        <v>90</v>
      </c>
      <c r="I11" s="65">
        <v>0</v>
      </c>
      <c r="J11" s="65">
        <v>0</v>
      </c>
      <c r="K11" s="65">
        <v>0</v>
      </c>
      <c r="L11" s="65">
        <v>0</v>
      </c>
      <c r="M11" s="65">
        <v>-30</v>
      </c>
    </row>
    <row r="12" spans="1:13" x14ac:dyDescent="0.3">
      <c r="A12" s="64" t="s">
        <v>129</v>
      </c>
      <c r="B12" s="65">
        <v>3837275</v>
      </c>
      <c r="C12" s="64" t="s">
        <v>114</v>
      </c>
      <c r="D12" s="65">
        <v>80879431</v>
      </c>
      <c r="E12" s="65">
        <v>169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169</v>
      </c>
    </row>
    <row r="13" spans="1:13" x14ac:dyDescent="0.3">
      <c r="A13" s="64" t="s">
        <v>129</v>
      </c>
      <c r="B13" s="65">
        <v>3837275</v>
      </c>
      <c r="C13" s="64" t="s">
        <v>124</v>
      </c>
      <c r="D13" s="65">
        <v>56000147</v>
      </c>
      <c r="E13" s="65">
        <v>3137</v>
      </c>
      <c r="F13" s="65">
        <v>0</v>
      </c>
      <c r="G13" s="65">
        <v>0</v>
      </c>
      <c r="H13" s="65">
        <v>189</v>
      </c>
      <c r="I13" s="65">
        <v>0</v>
      </c>
      <c r="J13" s="65">
        <v>0</v>
      </c>
      <c r="K13" s="65">
        <v>0</v>
      </c>
      <c r="L13" s="65">
        <v>0</v>
      </c>
      <c r="M13" s="65">
        <v>2948</v>
      </c>
    </row>
    <row r="14" spans="1:13" x14ac:dyDescent="0.3">
      <c r="A14" s="64" t="s">
        <v>129</v>
      </c>
      <c r="B14" s="65">
        <v>3837275</v>
      </c>
      <c r="C14" s="64" t="s">
        <v>113</v>
      </c>
      <c r="D14" s="65">
        <v>79038208</v>
      </c>
      <c r="E14" s="65">
        <v>2430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2430</v>
      </c>
    </row>
    <row r="15" spans="1:13" x14ac:dyDescent="0.3">
      <c r="A15" s="64" t="s">
        <v>129</v>
      </c>
      <c r="B15" s="65">
        <v>3837275</v>
      </c>
      <c r="C15" s="64" t="s">
        <v>121</v>
      </c>
      <c r="D15" s="65">
        <v>5976951</v>
      </c>
      <c r="E15" s="65">
        <v>20</v>
      </c>
      <c r="F15" s="65">
        <v>0</v>
      </c>
      <c r="G15" s="65">
        <v>0</v>
      </c>
      <c r="H15" s="65">
        <v>700</v>
      </c>
      <c r="I15" s="65">
        <v>0</v>
      </c>
      <c r="J15" s="65">
        <v>0</v>
      </c>
      <c r="K15" s="65">
        <v>0</v>
      </c>
      <c r="L15" s="65">
        <v>0</v>
      </c>
      <c r="M15" s="65">
        <v>-680</v>
      </c>
    </row>
    <row r="16" spans="1:13" x14ac:dyDescent="0.3">
      <c r="A16" s="64" t="s">
        <v>129</v>
      </c>
      <c r="B16" s="65">
        <v>3837275</v>
      </c>
      <c r="C16" s="64" t="s">
        <v>122</v>
      </c>
      <c r="D16" s="65">
        <v>5987678</v>
      </c>
      <c r="E16" s="65">
        <v>20</v>
      </c>
      <c r="F16" s="65">
        <v>0</v>
      </c>
      <c r="G16" s="65">
        <v>0</v>
      </c>
      <c r="H16" s="65">
        <v>640</v>
      </c>
      <c r="I16" s="65">
        <v>0</v>
      </c>
      <c r="J16" s="65">
        <v>0</v>
      </c>
      <c r="K16" s="65">
        <v>0</v>
      </c>
      <c r="L16" s="65">
        <v>0</v>
      </c>
      <c r="M16" s="65">
        <v>-620</v>
      </c>
    </row>
    <row r="17" spans="1:18" x14ac:dyDescent="0.3">
      <c r="A17" s="64" t="s">
        <v>129</v>
      </c>
      <c r="B17" s="65">
        <v>3837275</v>
      </c>
      <c r="C17" s="64" t="s">
        <v>120</v>
      </c>
      <c r="D17" s="65">
        <v>5975343</v>
      </c>
      <c r="E17" s="65">
        <v>0</v>
      </c>
      <c r="F17" s="65">
        <v>0</v>
      </c>
      <c r="G17" s="65">
        <v>0</v>
      </c>
      <c r="H17" s="65">
        <v>1100</v>
      </c>
      <c r="I17" s="65">
        <v>0</v>
      </c>
      <c r="J17" s="65">
        <v>0</v>
      </c>
      <c r="K17" s="65">
        <v>0</v>
      </c>
      <c r="L17" s="65">
        <v>0</v>
      </c>
      <c r="M17" s="65">
        <v>-1100</v>
      </c>
    </row>
    <row r="18" spans="1:18" x14ac:dyDescent="0.3">
      <c r="A18" s="64" t="s">
        <v>129</v>
      </c>
      <c r="B18" s="65">
        <v>3837275</v>
      </c>
      <c r="C18" s="64" t="s">
        <v>118</v>
      </c>
      <c r="D18" s="65">
        <v>79667140</v>
      </c>
      <c r="E18" s="65">
        <v>0</v>
      </c>
      <c r="F18" s="65">
        <v>0</v>
      </c>
      <c r="G18" s="65">
        <v>0</v>
      </c>
      <c r="H18" s="65">
        <v>300</v>
      </c>
      <c r="I18" s="65">
        <v>0</v>
      </c>
      <c r="J18" s="65">
        <v>0</v>
      </c>
      <c r="K18" s="65">
        <v>0</v>
      </c>
      <c r="L18" s="65">
        <v>0</v>
      </c>
      <c r="M18" s="65">
        <v>-300</v>
      </c>
    </row>
    <row r="19" spans="1:18" x14ac:dyDescent="0.3">
      <c r="A19" s="64" t="s">
        <v>129</v>
      </c>
      <c r="B19" s="65">
        <v>3837275</v>
      </c>
      <c r="C19" s="64" t="s">
        <v>119</v>
      </c>
      <c r="D19" s="65">
        <v>80018703</v>
      </c>
      <c r="E19" s="65">
        <v>0</v>
      </c>
      <c r="F19" s="65">
        <v>0</v>
      </c>
      <c r="G19" s="65">
        <v>0</v>
      </c>
      <c r="H19" s="65">
        <v>40</v>
      </c>
      <c r="I19" s="65">
        <v>0</v>
      </c>
      <c r="J19" s="65">
        <v>0</v>
      </c>
      <c r="K19" s="65">
        <v>0</v>
      </c>
      <c r="L19" s="65">
        <v>0</v>
      </c>
      <c r="M19" s="65">
        <v>-40</v>
      </c>
    </row>
    <row r="20" spans="1:18" x14ac:dyDescent="0.3">
      <c r="A20" s="64" t="s">
        <v>129</v>
      </c>
      <c r="B20" s="65">
        <v>3837275</v>
      </c>
      <c r="C20" s="64" t="s">
        <v>125</v>
      </c>
      <c r="D20" s="65">
        <v>5972697</v>
      </c>
      <c r="E20" s="65">
        <v>0</v>
      </c>
      <c r="F20" s="65">
        <v>0</v>
      </c>
      <c r="G20" s="65">
        <v>0</v>
      </c>
      <c r="H20" s="65">
        <v>10</v>
      </c>
      <c r="I20" s="65">
        <v>0</v>
      </c>
      <c r="J20" s="65">
        <v>0</v>
      </c>
      <c r="K20" s="65">
        <v>0</v>
      </c>
      <c r="L20" s="65">
        <v>0</v>
      </c>
      <c r="M20" s="65">
        <v>-10</v>
      </c>
    </row>
    <row r="21" spans="1:18" x14ac:dyDescent="0.3">
      <c r="A21" s="64" t="s">
        <v>129</v>
      </c>
      <c r="B21" s="65">
        <v>3837275</v>
      </c>
      <c r="C21" s="64" t="s">
        <v>110</v>
      </c>
      <c r="D21" s="65">
        <v>5955989</v>
      </c>
      <c r="E21" s="65">
        <v>0</v>
      </c>
      <c r="F21" s="65">
        <v>0</v>
      </c>
      <c r="G21" s="65">
        <v>0</v>
      </c>
      <c r="H21" s="65">
        <v>40</v>
      </c>
      <c r="I21" s="65">
        <v>0</v>
      </c>
      <c r="J21" s="65">
        <v>0</v>
      </c>
      <c r="K21" s="65">
        <v>0</v>
      </c>
      <c r="L21" s="65">
        <v>0</v>
      </c>
      <c r="M21" s="65">
        <v>-40</v>
      </c>
    </row>
    <row r="22" spans="1:18" x14ac:dyDescent="0.3">
      <c r="A22" s="64" t="s">
        <v>129</v>
      </c>
      <c r="B22" s="65">
        <v>3837275</v>
      </c>
      <c r="C22" s="64" t="s">
        <v>123</v>
      </c>
      <c r="D22" s="65">
        <v>5966131</v>
      </c>
      <c r="E22" s="65">
        <v>0</v>
      </c>
      <c r="F22" s="65">
        <v>0</v>
      </c>
      <c r="G22" s="65">
        <v>0</v>
      </c>
      <c r="H22" s="65">
        <v>80</v>
      </c>
      <c r="I22" s="65">
        <v>0</v>
      </c>
      <c r="J22" s="65">
        <v>0</v>
      </c>
      <c r="K22" s="65">
        <v>0</v>
      </c>
      <c r="L22" s="65">
        <v>0</v>
      </c>
      <c r="M22" s="65">
        <v>-80</v>
      </c>
    </row>
    <row r="23" spans="1:18" x14ac:dyDescent="0.3">
      <c r="A23" s="64" t="s">
        <v>129</v>
      </c>
      <c r="B23" s="65">
        <v>3837275</v>
      </c>
      <c r="C23" s="64" t="s">
        <v>112</v>
      </c>
      <c r="D23" s="65">
        <v>86224801</v>
      </c>
      <c r="E23" s="65">
        <v>17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17</v>
      </c>
    </row>
    <row r="24" spans="1:18" x14ac:dyDescent="0.3">
      <c r="A24" s="64" t="s">
        <v>129</v>
      </c>
      <c r="B24" s="65">
        <v>3837275</v>
      </c>
      <c r="C24" s="64" t="s">
        <v>111</v>
      </c>
      <c r="D24" s="65">
        <v>5962667</v>
      </c>
      <c r="E24" s="65">
        <v>10</v>
      </c>
      <c r="F24" s="65">
        <v>0</v>
      </c>
      <c r="G24" s="65">
        <v>0</v>
      </c>
      <c r="H24" s="65">
        <v>1090</v>
      </c>
      <c r="I24" s="65">
        <v>0</v>
      </c>
      <c r="J24" s="65">
        <v>0</v>
      </c>
      <c r="K24" s="65">
        <v>0</v>
      </c>
      <c r="L24" s="65">
        <v>0</v>
      </c>
      <c r="M24" s="65">
        <v>-1080</v>
      </c>
    </row>
    <row r="25" spans="1:18" x14ac:dyDescent="0.3">
      <c r="A25" s="66" t="s">
        <v>130</v>
      </c>
      <c r="B25" s="64"/>
      <c r="C25" s="64"/>
      <c r="D25" s="64"/>
      <c r="E25" s="65">
        <v>5903</v>
      </c>
      <c r="F25" s="65">
        <v>0</v>
      </c>
      <c r="G25" s="65">
        <v>0</v>
      </c>
      <c r="H25" s="65">
        <v>4399</v>
      </c>
      <c r="I25" s="65">
        <v>0</v>
      </c>
      <c r="J25" s="65">
        <v>0</v>
      </c>
      <c r="K25" s="65">
        <v>0</v>
      </c>
      <c r="L25" s="65">
        <v>0</v>
      </c>
      <c r="M25" s="65">
        <v>1504</v>
      </c>
    </row>
    <row r="32" spans="1:18" x14ac:dyDescent="0.3"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</row>
    <row r="34" spans="4:6" x14ac:dyDescent="0.3">
      <c r="E34" s="62"/>
      <c r="F34" s="62"/>
    </row>
    <row r="35" spans="4:6" x14ac:dyDescent="0.3">
      <c r="D35" s="62"/>
      <c r="E35" s="62"/>
    </row>
  </sheetData>
  <mergeCells count="7">
    <mergeCell ref="F32:R32"/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6"/>
  <sheetViews>
    <sheetView workbookViewId="0">
      <selection activeCell="H19" sqref="H19"/>
    </sheetView>
  </sheetViews>
  <sheetFormatPr defaultRowHeight="14.4" x14ac:dyDescent="0.3"/>
  <sheetData>
    <row r="1" spans="1:3" x14ac:dyDescent="0.3">
      <c r="A1" t="s">
        <v>116</v>
      </c>
      <c r="B1">
        <f>VLOOKUP(A1,'[3]Product Master Sheet'!$B$2:$F$506,5,0)</f>
        <v>40</v>
      </c>
      <c r="C1">
        <v>0</v>
      </c>
    </row>
    <row r="2" spans="1:3" x14ac:dyDescent="0.3">
      <c r="A2" t="s">
        <v>115</v>
      </c>
      <c r="B2" s="62">
        <f>VLOOKUP(A2,'[3]Product Master Sheet'!$B$2:$F$506,5,0)</f>
        <v>42</v>
      </c>
      <c r="C2">
        <v>40</v>
      </c>
    </row>
    <row r="3" spans="1:3" x14ac:dyDescent="0.3">
      <c r="A3" t="s">
        <v>117</v>
      </c>
      <c r="B3" s="62">
        <f>VLOOKUP(A3,'[3]Product Master Sheet'!$B$2:$F$506,5,0)</f>
        <v>230</v>
      </c>
      <c r="C3">
        <v>60</v>
      </c>
    </row>
    <row r="4" spans="1:3" x14ac:dyDescent="0.3">
      <c r="A4" t="s">
        <v>118</v>
      </c>
      <c r="B4" s="62">
        <f>VLOOKUP(A4,'[3]Product Master Sheet'!$B$2:$F$506,5,0)</f>
        <v>335</v>
      </c>
      <c r="C4">
        <v>0</v>
      </c>
    </row>
    <row r="5" spans="1:3" x14ac:dyDescent="0.3">
      <c r="A5" t="s">
        <v>119</v>
      </c>
      <c r="B5" s="62">
        <f>VLOOKUP(A5,'[3]Product Master Sheet'!$B$2:$F$5006,5,0)</f>
        <v>336</v>
      </c>
      <c r="C5">
        <v>0</v>
      </c>
    </row>
    <row r="6" spans="1:3" x14ac:dyDescent="0.3">
      <c r="A6" t="s">
        <v>120</v>
      </c>
      <c r="B6" s="62">
        <f>VLOOKUP(A6,'[3]Product Master Sheet'!$B$2:$F$5006,5,0)</f>
        <v>327</v>
      </c>
      <c r="C6">
        <v>0</v>
      </c>
    </row>
    <row r="7" spans="1:3" x14ac:dyDescent="0.3">
      <c r="A7" t="s">
        <v>111</v>
      </c>
      <c r="B7" s="62">
        <f>VLOOKUP(A7,'[3]Product Master Sheet'!$B$2:$F$5006,5,0)</f>
        <v>324</v>
      </c>
      <c r="C7">
        <v>10</v>
      </c>
    </row>
    <row r="8" spans="1:3" x14ac:dyDescent="0.3">
      <c r="A8" t="s">
        <v>121</v>
      </c>
      <c r="B8" s="62">
        <f>VLOOKUP(A8,'[3]Product Master Sheet'!$B$2:$F$5006,5,0)</f>
        <v>325</v>
      </c>
      <c r="C8">
        <v>20</v>
      </c>
    </row>
    <row r="9" spans="1:3" x14ac:dyDescent="0.3">
      <c r="A9" t="s">
        <v>122</v>
      </c>
      <c r="B9" s="62">
        <f>VLOOKUP(A9,'[3]Product Master Sheet'!$B$2:$F$5006,5,0)</f>
        <v>326</v>
      </c>
      <c r="C9">
        <v>20</v>
      </c>
    </row>
    <row r="10" spans="1:3" x14ac:dyDescent="0.3">
      <c r="A10" t="s">
        <v>123</v>
      </c>
      <c r="B10" s="62">
        <f>VLOOKUP(A10,'[3]Product Master Sheet'!$B$2:$F$5006,5,0)</f>
        <v>405</v>
      </c>
      <c r="C10">
        <v>0</v>
      </c>
    </row>
    <row r="11" spans="1:3" x14ac:dyDescent="0.3">
      <c r="A11" t="s">
        <v>110</v>
      </c>
      <c r="B11" s="62">
        <f>VLOOKUP(A11,'[3]Product Master Sheet'!$B$2:$F$5006,5,0)</f>
        <v>404</v>
      </c>
      <c r="C11">
        <v>0</v>
      </c>
    </row>
    <row r="12" spans="1:3" x14ac:dyDescent="0.3">
      <c r="A12" t="s">
        <v>114</v>
      </c>
      <c r="B12" s="62">
        <f>VLOOKUP(A12,'[3]Product Master Sheet'!$B$2:$F$5006,5,0)</f>
        <v>234</v>
      </c>
      <c r="C12">
        <v>169</v>
      </c>
    </row>
    <row r="13" spans="1:3" x14ac:dyDescent="0.3">
      <c r="A13" t="s">
        <v>124</v>
      </c>
      <c r="B13" s="62">
        <f>VLOOKUP(A13,'[3]Product Master Sheet'!$B$2:$F$5006,5,0)</f>
        <v>243</v>
      </c>
      <c r="C13">
        <v>3137</v>
      </c>
    </row>
    <row r="14" spans="1:3" x14ac:dyDescent="0.3">
      <c r="A14" t="s">
        <v>113</v>
      </c>
      <c r="B14" s="62">
        <f>VLOOKUP(A14,'[3]Product Master Sheet'!$B$2:$F$5006,5,0)</f>
        <v>250</v>
      </c>
      <c r="C14">
        <v>2430</v>
      </c>
    </row>
    <row r="15" spans="1:3" x14ac:dyDescent="0.3">
      <c r="A15" t="s">
        <v>112</v>
      </c>
      <c r="B15" s="62">
        <f>VLOOKUP(A15,'[3]Product Master Sheet'!$B$2:$F$5006,5,0)</f>
        <v>1397</v>
      </c>
      <c r="C15">
        <v>17</v>
      </c>
    </row>
    <row r="16" spans="1:3" x14ac:dyDescent="0.3">
      <c r="A16" t="s">
        <v>125</v>
      </c>
      <c r="B16" s="62">
        <f>VLOOKUP(A16,'[3]Product Master Sheet'!$B$2:$F$5006,5,0)</f>
        <v>403</v>
      </c>
      <c r="C1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20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customHeight="1" thickBot="1" x14ac:dyDescent="0.35">
      <c r="A1" s="5"/>
      <c r="B1" s="74" t="str">
        <f>"Zylem Report - "&amp;'Zylem SNS Report'!A3</f>
        <v>Zylem Report - Stock and Sales FOR THE PERIOD 01-Apr-2021 TO 31-Jul-2021</v>
      </c>
      <c r="C1" s="75"/>
      <c r="D1" s="75"/>
      <c r="E1" s="75"/>
      <c r="F1" s="75"/>
      <c r="G1" s="75"/>
      <c r="H1" s="75"/>
      <c r="I1" s="75"/>
      <c r="J1" s="76"/>
      <c r="K1" s="74" t="str">
        <f>"Dealer Report - "&amp;'Zylem SNS Report'!A3</f>
        <v>Dealer Report - Stock and Sales FOR THE PERIOD 01-Apr-2021 TO 31-Jul-2021</v>
      </c>
      <c r="L1" s="75"/>
      <c r="M1" s="75"/>
      <c r="N1" s="75"/>
      <c r="O1" s="75"/>
      <c r="P1" s="75"/>
      <c r="Q1" s="75"/>
      <c r="R1" s="75"/>
      <c r="S1" s="76"/>
      <c r="T1" s="74" t="s">
        <v>13</v>
      </c>
      <c r="U1" s="75"/>
      <c r="V1" s="75"/>
      <c r="W1" s="75"/>
      <c r="X1" s="75"/>
      <c r="Y1" s="75"/>
      <c r="Z1" s="75"/>
      <c r="AA1" s="75"/>
      <c r="AB1" s="7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116</v>
      </c>
      <c r="B4" s="20">
        <v>0</v>
      </c>
      <c r="C4" s="20">
        <v>0</v>
      </c>
      <c r="D4" s="20">
        <v>0</v>
      </c>
      <c r="E4" s="20">
        <v>120</v>
      </c>
      <c r="F4" s="20">
        <v>0</v>
      </c>
      <c r="G4" s="20">
        <v>0</v>
      </c>
      <c r="H4" s="20">
        <v>0</v>
      </c>
      <c r="I4" s="20">
        <v>0</v>
      </c>
      <c r="J4" s="20">
        <v>-120</v>
      </c>
      <c r="K4" s="27">
        <v>0</v>
      </c>
      <c r="L4" s="28">
        <v>0</v>
      </c>
      <c r="M4" s="28">
        <v>0</v>
      </c>
      <c r="N4" s="28">
        <v>120</v>
      </c>
      <c r="O4" s="28">
        <v>0</v>
      </c>
      <c r="P4" s="28">
        <v>0</v>
      </c>
      <c r="Q4" s="28">
        <v>0</v>
      </c>
      <c r="R4" s="28">
        <v>0</v>
      </c>
      <c r="S4" s="26">
        <v>-120</v>
      </c>
      <c r="T4" s="28">
        <f>B4-K4</f>
        <v>0</v>
      </c>
      <c r="U4" s="28">
        <f t="shared" ref="U4:U19" si="0">C4-L4</f>
        <v>0</v>
      </c>
      <c r="V4" s="28">
        <f t="shared" ref="V4:V19" si="1">D4-M4</f>
        <v>0</v>
      </c>
      <c r="W4" s="28">
        <f t="shared" ref="W4:W19" si="2">E4-N4</f>
        <v>0</v>
      </c>
      <c r="X4" s="28">
        <f t="shared" ref="X4:X19" si="3">F4-O4</f>
        <v>0</v>
      </c>
      <c r="Y4" s="28">
        <f t="shared" ref="Y4:Y19" si="4">G4-P4</f>
        <v>0</v>
      </c>
      <c r="Z4" s="28">
        <f t="shared" ref="Z4:Z19" si="5">H4-Q4</f>
        <v>0</v>
      </c>
      <c r="AA4" s="28">
        <f t="shared" ref="AA4:AA19" si="6">I4-R4</f>
        <v>0</v>
      </c>
      <c r="AB4" s="20">
        <f t="shared" ref="AB4:AB19" si="7">J4-S4</f>
        <v>0</v>
      </c>
      <c r="AC4" s="17" t="str">
        <f>IF(AND(T4=0,AB4=0),"Ok","Issue")</f>
        <v>Ok</v>
      </c>
    </row>
    <row r="5" spans="1:29" x14ac:dyDescent="0.3">
      <c r="A5" s="17" t="s">
        <v>115</v>
      </c>
      <c r="B5" s="20">
        <v>40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40</v>
      </c>
      <c r="K5" s="27">
        <v>40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40</v>
      </c>
      <c r="T5" s="20">
        <f t="shared" ref="T5:T19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19" si="9">IF(AND(T5=0,AB5=0),"Ok","Issue")</f>
        <v>Ok</v>
      </c>
    </row>
    <row r="6" spans="1:29" x14ac:dyDescent="0.3">
      <c r="A6" s="17" t="s">
        <v>117</v>
      </c>
      <c r="B6" s="20">
        <v>60</v>
      </c>
      <c r="C6" s="20">
        <v>0</v>
      </c>
      <c r="D6" s="20">
        <v>0</v>
      </c>
      <c r="E6" s="20">
        <v>90</v>
      </c>
      <c r="F6" s="20">
        <v>0</v>
      </c>
      <c r="G6" s="20">
        <v>0</v>
      </c>
      <c r="H6" s="20">
        <v>0</v>
      </c>
      <c r="I6" s="20">
        <v>0</v>
      </c>
      <c r="J6" s="26">
        <v>-30</v>
      </c>
      <c r="K6" s="27">
        <v>60</v>
      </c>
      <c r="L6" s="20">
        <v>0</v>
      </c>
      <c r="M6" s="20">
        <v>0</v>
      </c>
      <c r="N6" s="20">
        <v>90</v>
      </c>
      <c r="O6" s="20">
        <v>0</v>
      </c>
      <c r="P6" s="20">
        <v>0</v>
      </c>
      <c r="Q6" s="20">
        <v>0</v>
      </c>
      <c r="R6" s="20">
        <v>0</v>
      </c>
      <c r="S6" s="26">
        <v>-30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118</v>
      </c>
      <c r="B7" s="20">
        <v>0</v>
      </c>
      <c r="C7" s="20">
        <v>0</v>
      </c>
      <c r="D7" s="20">
        <v>0</v>
      </c>
      <c r="E7" s="20">
        <v>300</v>
      </c>
      <c r="F7" s="20">
        <v>0</v>
      </c>
      <c r="G7" s="20">
        <v>0</v>
      </c>
      <c r="H7" s="20">
        <v>0</v>
      </c>
      <c r="I7" s="20">
        <v>0</v>
      </c>
      <c r="J7" s="26">
        <v>-300</v>
      </c>
      <c r="K7" s="27">
        <v>0</v>
      </c>
      <c r="L7" s="20">
        <v>0</v>
      </c>
      <c r="M7" s="20">
        <v>0</v>
      </c>
      <c r="N7" s="20">
        <v>300</v>
      </c>
      <c r="O7" s="20">
        <v>0</v>
      </c>
      <c r="P7" s="20">
        <v>0</v>
      </c>
      <c r="Q7" s="20">
        <v>0</v>
      </c>
      <c r="R7" s="20">
        <v>0</v>
      </c>
      <c r="S7" s="26">
        <v>-300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119</v>
      </c>
      <c r="B8" s="20">
        <v>0</v>
      </c>
      <c r="C8" s="20">
        <v>0</v>
      </c>
      <c r="D8" s="20">
        <v>0</v>
      </c>
      <c r="E8" s="20">
        <v>40</v>
      </c>
      <c r="F8" s="20">
        <v>0</v>
      </c>
      <c r="G8" s="20">
        <v>0</v>
      </c>
      <c r="H8" s="20">
        <v>0</v>
      </c>
      <c r="I8" s="20">
        <v>0</v>
      </c>
      <c r="J8" s="26">
        <v>-40</v>
      </c>
      <c r="K8" s="27">
        <v>0</v>
      </c>
      <c r="L8" s="20">
        <v>0</v>
      </c>
      <c r="M8" s="20">
        <v>0</v>
      </c>
      <c r="N8" s="20">
        <v>40</v>
      </c>
      <c r="O8" s="20">
        <v>0</v>
      </c>
      <c r="P8" s="20">
        <v>0</v>
      </c>
      <c r="Q8" s="20">
        <v>0</v>
      </c>
      <c r="R8" s="20">
        <v>0</v>
      </c>
      <c r="S8" s="26">
        <v>-40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120</v>
      </c>
      <c r="B9" s="20">
        <v>0</v>
      </c>
      <c r="C9" s="20">
        <v>0</v>
      </c>
      <c r="D9" s="20">
        <v>0</v>
      </c>
      <c r="E9" s="20">
        <v>1100</v>
      </c>
      <c r="F9" s="20">
        <v>0</v>
      </c>
      <c r="G9" s="20">
        <v>0</v>
      </c>
      <c r="H9" s="20">
        <v>0</v>
      </c>
      <c r="I9" s="20">
        <v>0</v>
      </c>
      <c r="J9" s="26">
        <v>-1100</v>
      </c>
      <c r="K9" s="27">
        <v>0</v>
      </c>
      <c r="L9" s="20">
        <v>0</v>
      </c>
      <c r="M9" s="20">
        <v>0</v>
      </c>
      <c r="N9" s="20">
        <v>1100</v>
      </c>
      <c r="O9" s="20">
        <v>0</v>
      </c>
      <c r="P9" s="20">
        <v>0</v>
      </c>
      <c r="Q9" s="20">
        <v>0</v>
      </c>
      <c r="R9" s="20">
        <v>0</v>
      </c>
      <c r="S9" s="26">
        <v>-1100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111</v>
      </c>
      <c r="B10" s="20">
        <v>10</v>
      </c>
      <c r="C10" s="20">
        <v>0</v>
      </c>
      <c r="D10" s="20">
        <v>0</v>
      </c>
      <c r="E10" s="20">
        <v>1090</v>
      </c>
      <c r="F10" s="20">
        <v>0</v>
      </c>
      <c r="G10" s="20">
        <v>0</v>
      </c>
      <c r="H10" s="20">
        <v>0</v>
      </c>
      <c r="I10" s="20">
        <v>0</v>
      </c>
      <c r="J10" s="26">
        <v>-1080</v>
      </c>
      <c r="K10" s="27">
        <v>10</v>
      </c>
      <c r="L10" s="20">
        <v>0</v>
      </c>
      <c r="M10" s="20">
        <v>0</v>
      </c>
      <c r="N10" s="20">
        <v>1090</v>
      </c>
      <c r="O10" s="20">
        <v>0</v>
      </c>
      <c r="P10" s="20">
        <v>0</v>
      </c>
      <c r="Q10" s="20">
        <v>0</v>
      </c>
      <c r="R10" s="20">
        <v>0</v>
      </c>
      <c r="S10" s="26">
        <v>-1080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121</v>
      </c>
      <c r="B11" s="20">
        <v>20</v>
      </c>
      <c r="C11" s="20">
        <v>0</v>
      </c>
      <c r="D11" s="20">
        <v>0</v>
      </c>
      <c r="E11" s="20">
        <v>700</v>
      </c>
      <c r="F11" s="20">
        <v>0</v>
      </c>
      <c r="G11" s="20">
        <v>0</v>
      </c>
      <c r="H11" s="20">
        <v>0</v>
      </c>
      <c r="I11" s="20">
        <v>0</v>
      </c>
      <c r="J11" s="26">
        <v>-680</v>
      </c>
      <c r="K11" s="27">
        <v>20</v>
      </c>
      <c r="L11" s="20">
        <v>0</v>
      </c>
      <c r="M11" s="20">
        <v>0</v>
      </c>
      <c r="N11" s="20">
        <v>700</v>
      </c>
      <c r="O11" s="20">
        <v>0</v>
      </c>
      <c r="P11" s="20">
        <v>0</v>
      </c>
      <c r="Q11" s="20">
        <v>0</v>
      </c>
      <c r="R11" s="20">
        <v>0</v>
      </c>
      <c r="S11" s="26">
        <v>-680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122</v>
      </c>
      <c r="B12" s="20">
        <v>20</v>
      </c>
      <c r="C12" s="20">
        <v>0</v>
      </c>
      <c r="D12" s="20">
        <v>0</v>
      </c>
      <c r="E12" s="20">
        <v>640</v>
      </c>
      <c r="F12" s="20">
        <v>0</v>
      </c>
      <c r="G12" s="20">
        <v>0</v>
      </c>
      <c r="H12" s="20">
        <v>0</v>
      </c>
      <c r="I12" s="20">
        <v>0</v>
      </c>
      <c r="J12" s="26">
        <v>-620</v>
      </c>
      <c r="K12" s="27">
        <v>20</v>
      </c>
      <c r="L12" s="20">
        <v>0</v>
      </c>
      <c r="M12" s="20">
        <v>0</v>
      </c>
      <c r="N12" s="20">
        <v>640</v>
      </c>
      <c r="O12" s="20">
        <v>0</v>
      </c>
      <c r="P12" s="20">
        <v>0</v>
      </c>
      <c r="Q12" s="20">
        <v>0</v>
      </c>
      <c r="R12" s="20">
        <v>0</v>
      </c>
      <c r="S12" s="26">
        <v>-620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123</v>
      </c>
      <c r="B13" s="20">
        <v>0</v>
      </c>
      <c r="C13" s="20">
        <v>0</v>
      </c>
      <c r="D13" s="20">
        <v>0</v>
      </c>
      <c r="E13" s="20">
        <v>80</v>
      </c>
      <c r="F13" s="20">
        <v>0</v>
      </c>
      <c r="G13" s="20">
        <v>0</v>
      </c>
      <c r="H13" s="20">
        <v>0</v>
      </c>
      <c r="I13" s="20">
        <v>0</v>
      </c>
      <c r="J13" s="26">
        <v>-80</v>
      </c>
      <c r="K13" s="27">
        <v>0</v>
      </c>
      <c r="L13" s="20">
        <v>0</v>
      </c>
      <c r="M13" s="20">
        <v>0</v>
      </c>
      <c r="N13" s="20">
        <v>80</v>
      </c>
      <c r="O13" s="20">
        <v>0</v>
      </c>
      <c r="P13" s="20">
        <v>0</v>
      </c>
      <c r="Q13" s="20">
        <v>0</v>
      </c>
      <c r="R13" s="20">
        <v>0</v>
      </c>
      <c r="S13" s="26">
        <v>-80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110</v>
      </c>
      <c r="B14" s="20">
        <v>0</v>
      </c>
      <c r="C14" s="20">
        <v>0</v>
      </c>
      <c r="D14" s="20">
        <v>0</v>
      </c>
      <c r="E14" s="20">
        <v>40</v>
      </c>
      <c r="F14" s="20">
        <v>0</v>
      </c>
      <c r="G14" s="20">
        <v>0</v>
      </c>
      <c r="H14" s="20">
        <v>0</v>
      </c>
      <c r="I14" s="20">
        <v>0</v>
      </c>
      <c r="J14" s="26">
        <v>-40</v>
      </c>
      <c r="K14" s="27">
        <v>0</v>
      </c>
      <c r="L14" s="20">
        <v>0</v>
      </c>
      <c r="M14" s="20">
        <v>0</v>
      </c>
      <c r="N14" s="20">
        <v>40</v>
      </c>
      <c r="O14" s="20">
        <v>0</v>
      </c>
      <c r="P14" s="20">
        <v>0</v>
      </c>
      <c r="Q14" s="20">
        <v>0</v>
      </c>
      <c r="R14" s="20">
        <v>0</v>
      </c>
      <c r="S14" s="26">
        <v>-40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114</v>
      </c>
      <c r="B15" s="20">
        <v>169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169</v>
      </c>
      <c r="K15" s="27">
        <v>169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169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124</v>
      </c>
      <c r="B16" s="20">
        <v>3137</v>
      </c>
      <c r="C16" s="20">
        <v>0</v>
      </c>
      <c r="D16" s="20">
        <v>0</v>
      </c>
      <c r="E16" s="20">
        <v>189</v>
      </c>
      <c r="F16" s="20">
        <v>0</v>
      </c>
      <c r="G16" s="20">
        <v>0</v>
      </c>
      <c r="H16" s="20">
        <v>0</v>
      </c>
      <c r="I16" s="20">
        <v>0</v>
      </c>
      <c r="J16" s="20">
        <v>2948</v>
      </c>
      <c r="K16" s="27">
        <v>3137</v>
      </c>
      <c r="L16" s="20">
        <v>0</v>
      </c>
      <c r="M16" s="20">
        <v>0</v>
      </c>
      <c r="N16" s="20">
        <v>189</v>
      </c>
      <c r="O16" s="20">
        <v>0</v>
      </c>
      <c r="P16" s="20">
        <v>0</v>
      </c>
      <c r="Q16" s="20">
        <v>0</v>
      </c>
      <c r="R16" s="20">
        <v>0</v>
      </c>
      <c r="S16" s="26">
        <v>2948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113</v>
      </c>
      <c r="B17" s="20">
        <v>2430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2430</v>
      </c>
      <c r="K17" s="27">
        <v>2430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2430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112</v>
      </c>
      <c r="B18" s="20">
        <v>17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17</v>
      </c>
      <c r="K18" s="27">
        <v>17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17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ht="15" thickBot="1" x14ac:dyDescent="0.35">
      <c r="A19" s="17" t="s">
        <v>125</v>
      </c>
      <c r="B19" s="20">
        <v>0</v>
      </c>
      <c r="C19" s="20">
        <v>0</v>
      </c>
      <c r="D19" s="20">
        <v>0</v>
      </c>
      <c r="E19" s="20">
        <v>10</v>
      </c>
      <c r="F19" s="20">
        <v>0</v>
      </c>
      <c r="G19" s="20">
        <v>0</v>
      </c>
      <c r="H19" s="20">
        <v>0</v>
      </c>
      <c r="I19" s="20">
        <v>0</v>
      </c>
      <c r="J19" s="26">
        <v>-10</v>
      </c>
      <c r="K19" s="27">
        <v>0</v>
      </c>
      <c r="L19" s="20">
        <v>0</v>
      </c>
      <c r="M19" s="20">
        <v>0</v>
      </c>
      <c r="N19" s="20">
        <v>10</v>
      </c>
      <c r="O19" s="20">
        <v>0</v>
      </c>
      <c r="P19" s="20">
        <v>0</v>
      </c>
      <c r="Q19" s="20">
        <v>0</v>
      </c>
      <c r="R19" s="20">
        <v>0</v>
      </c>
      <c r="S19" s="26">
        <v>-10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s="37" customFormat="1" ht="16.2" thickBot="1" x14ac:dyDescent="0.35">
      <c r="A20" s="32" t="s">
        <v>19</v>
      </c>
      <c r="B20" s="33">
        <f t="shared" ref="B20:AB20" si="10">SUM(B4:B19)</f>
        <v>5903</v>
      </c>
      <c r="C20" s="33">
        <f t="shared" si="10"/>
        <v>0</v>
      </c>
      <c r="D20" s="33">
        <f t="shared" si="10"/>
        <v>0</v>
      </c>
      <c r="E20" s="33">
        <f t="shared" si="10"/>
        <v>4399</v>
      </c>
      <c r="F20" s="33">
        <f t="shared" si="10"/>
        <v>0</v>
      </c>
      <c r="G20" s="33">
        <f t="shared" si="10"/>
        <v>0</v>
      </c>
      <c r="H20" s="33">
        <f t="shared" si="10"/>
        <v>0</v>
      </c>
      <c r="I20" s="33">
        <f t="shared" si="10"/>
        <v>0</v>
      </c>
      <c r="J20" s="34">
        <f t="shared" si="10"/>
        <v>1504</v>
      </c>
      <c r="K20" s="35">
        <f t="shared" si="10"/>
        <v>5903</v>
      </c>
      <c r="L20" s="33">
        <f t="shared" si="10"/>
        <v>0</v>
      </c>
      <c r="M20" s="33">
        <f t="shared" si="10"/>
        <v>0</v>
      </c>
      <c r="N20" s="33">
        <f t="shared" si="10"/>
        <v>4399</v>
      </c>
      <c r="O20" s="33">
        <f t="shared" si="10"/>
        <v>0</v>
      </c>
      <c r="P20" s="33">
        <f t="shared" si="10"/>
        <v>0</v>
      </c>
      <c r="Q20" s="33">
        <f t="shared" si="10"/>
        <v>0</v>
      </c>
      <c r="R20" s="33">
        <f t="shared" si="10"/>
        <v>0</v>
      </c>
      <c r="S20" s="34">
        <f t="shared" si="10"/>
        <v>1504</v>
      </c>
      <c r="T20" s="33">
        <f t="shared" si="10"/>
        <v>0</v>
      </c>
      <c r="U20" s="33">
        <f t="shared" si="10"/>
        <v>0</v>
      </c>
      <c r="V20" s="33">
        <f t="shared" si="10"/>
        <v>0</v>
      </c>
      <c r="W20" s="33">
        <f t="shared" si="10"/>
        <v>0</v>
      </c>
      <c r="X20" s="33">
        <f t="shared" si="10"/>
        <v>0</v>
      </c>
      <c r="Y20" s="33">
        <f t="shared" si="10"/>
        <v>0</v>
      </c>
      <c r="Z20" s="33">
        <f t="shared" si="10"/>
        <v>0</v>
      </c>
      <c r="AA20" s="33">
        <f t="shared" si="10"/>
        <v>0</v>
      </c>
      <c r="AB20" s="34">
        <f t="shared" si="10"/>
        <v>0</v>
      </c>
      <c r="AC20" s="36"/>
    </row>
  </sheetData>
  <mergeCells count="3">
    <mergeCell ref="B1:J1"/>
    <mergeCell ref="K1:S1"/>
    <mergeCell ref="T1:AB1"/>
  </mergeCells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20:A1048576 A1:A3">
    <cfRule type="duplicateValues" dxfId="2" priority="32"/>
  </conditionalFormatting>
  <conditionalFormatting sqref="A16">
    <cfRule type="duplicateValues" dxfId="1" priority="34"/>
  </conditionalFormatting>
  <conditionalFormatting sqref="A17:A19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2021-09-03T10:17:32Z</dcterms:modified>
</cp:coreProperties>
</file>