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3954208-Neelkanth Seeds\"/>
    </mc:Choice>
  </mc:AlternateContent>
  <xr:revisionPtr revIDLastSave="0" documentId="13_ncr:1_{94A05A38-838D-4DAC-9E67-C52B2D62ECA5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working'!$A$1:$G$111</definedName>
    <definedName name="_xlnm._FilterDatabase" localSheetId="5" hidden="1">Reco!$A$3:$AC$11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5" r:id="rId10"/>
  </pivotCaches>
</workbook>
</file>

<file path=xl/calcChain.xml><?xml version="1.0" encoding="utf-8"?>
<calcChain xmlns="http://schemas.openxmlformats.org/spreadsheetml/2006/main">
  <c r="F3" i="5" l="1"/>
  <c r="F4" i="5"/>
  <c r="F5" i="5"/>
  <c r="H14" i="1"/>
  <c r="I14" i="1" s="1"/>
  <c r="F14" i="1"/>
  <c r="J14" i="1" s="1"/>
  <c r="K14" i="1" s="1"/>
  <c r="J13" i="1"/>
  <c r="K13" i="1" s="1"/>
  <c r="H13" i="1"/>
  <c r="I13" i="1" s="1"/>
  <c r="F13" i="1"/>
  <c r="G13" i="1" s="1"/>
  <c r="H12" i="1"/>
  <c r="I12" i="1" s="1"/>
  <c r="F12" i="1"/>
  <c r="G12" i="1" s="1"/>
  <c r="H11" i="1"/>
  <c r="I11" i="1" s="1"/>
  <c r="F11" i="1"/>
  <c r="J11" i="1" s="1"/>
  <c r="K11" i="1" s="1"/>
  <c r="M6" i="2"/>
  <c r="H6" i="2"/>
  <c r="F6" i="2"/>
  <c r="E6" i="2"/>
  <c r="M5" i="2"/>
  <c r="H5" i="2"/>
  <c r="F5" i="2"/>
  <c r="E5" i="2"/>
  <c r="M4" i="2"/>
  <c r="H4" i="2"/>
  <c r="F4" i="2"/>
  <c r="E4" i="2"/>
  <c r="T6" i="4" l="1"/>
  <c r="AB7" i="4"/>
  <c r="U6" i="4"/>
  <c r="AB8" i="4"/>
  <c r="T7" i="4"/>
  <c r="AB6" i="4"/>
  <c r="W8" i="4"/>
  <c r="G11" i="1"/>
  <c r="J12" i="1"/>
  <c r="K12" i="1" s="1"/>
  <c r="G14" i="1"/>
  <c r="X5" i="4"/>
  <c r="V6" i="4"/>
  <c r="Z8" i="4"/>
  <c r="Y6" i="4"/>
  <c r="U8" i="4"/>
  <c r="AA10" i="4"/>
  <c r="X10" i="4"/>
  <c r="AA6" i="4"/>
  <c r="Z5" i="4"/>
  <c r="V4" i="4"/>
  <c r="X7" i="4"/>
  <c r="T9" i="4"/>
  <c r="AB9" i="4"/>
  <c r="X4" i="4"/>
  <c r="V5" i="4"/>
  <c r="Z7" i="4"/>
  <c r="X8" i="4"/>
  <c r="AA4" i="4"/>
  <c r="Y5" i="4"/>
  <c r="AA8" i="4"/>
  <c r="V10" i="4"/>
  <c r="X6" i="4"/>
  <c r="Z9" i="4"/>
  <c r="AA7" i="4"/>
  <c r="W9" i="4"/>
  <c r="T10" i="4"/>
  <c r="AB10" i="4"/>
  <c r="W6" i="4"/>
  <c r="Y8" i="4"/>
  <c r="V9" i="4"/>
  <c r="AA5" i="4"/>
  <c r="Z6" i="4"/>
  <c r="W7" i="4"/>
  <c r="T8" i="4"/>
  <c r="U10" i="4"/>
  <c r="Y7" i="4"/>
  <c r="V8" i="4"/>
  <c r="AA9" i="4"/>
  <c r="W10" i="4"/>
  <c r="U9" i="4"/>
  <c r="U7" i="4"/>
  <c r="X9" i="4"/>
  <c r="Y10" i="4"/>
  <c r="Y4" i="4"/>
  <c r="V7" i="4"/>
  <c r="Y9" i="4"/>
  <c r="Z10" i="4"/>
  <c r="Z4" i="4"/>
  <c r="B2" i="6"/>
  <c r="F2" i="5"/>
  <c r="AC9" i="4" l="1"/>
  <c r="AC10" i="4"/>
  <c r="AC7" i="4"/>
  <c r="AC6" i="4"/>
  <c r="AC8" i="4"/>
  <c r="F3" i="2"/>
  <c r="U5" i="4" s="1"/>
  <c r="U4" i="4" l="1"/>
  <c r="M3" i="2"/>
  <c r="H3" i="2"/>
  <c r="E3" i="2"/>
  <c r="T5" i="4" s="1"/>
  <c r="Q11" i="5"/>
  <c r="W4" i="4" l="1"/>
  <c r="W5" i="4"/>
  <c r="AB4" i="4"/>
  <c r="AB5" i="4"/>
  <c r="AC5" i="4" s="1"/>
  <c r="T4" i="4"/>
  <c r="B1" i="6"/>
  <c r="AC4" i="4" l="1"/>
  <c r="E11" i="4"/>
  <c r="M11" i="4"/>
  <c r="I11" i="4"/>
  <c r="H11" i="4"/>
  <c r="P11" i="4"/>
  <c r="J11" i="4"/>
  <c r="R11" i="4"/>
  <c r="Q11" i="4"/>
  <c r="D11" i="4"/>
  <c r="L11" i="4"/>
  <c r="F11" i="4"/>
  <c r="N11" i="4"/>
  <c r="G11" i="4"/>
  <c r="C11" i="4"/>
  <c r="S11" i="4"/>
  <c r="O11" i="4"/>
  <c r="B11" i="4"/>
  <c r="M7" i="2" l="1"/>
  <c r="L7" i="2"/>
  <c r="K7" i="2"/>
  <c r="J7" i="2"/>
  <c r="I7" i="2"/>
  <c r="H7" i="2"/>
  <c r="G7" i="2"/>
  <c r="F7" i="2"/>
  <c r="E7" i="2"/>
  <c r="K11" i="4" l="1"/>
  <c r="X11" i="4" l="1"/>
  <c r="W11" i="4"/>
  <c r="T11" i="4"/>
  <c r="AA11" i="4" l="1"/>
  <c r="V11" i="4"/>
  <c r="Z11" i="4"/>
  <c r="AB11" i="4"/>
  <c r="U11" i="4"/>
  <c r="Y11" i="4"/>
</calcChain>
</file>

<file path=xl/sharedStrings.xml><?xml version="1.0" encoding="utf-8"?>
<sst xmlns="http://schemas.openxmlformats.org/spreadsheetml/2006/main" count="146" uniqueCount="69">
  <si>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</si>
  <si>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</si>
  <si>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</si>
  <si>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</si>
  <si>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</si>
  <si>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</si>
  <si>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</si>
  <si>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</si>
  <si>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</si>
  <si>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</si>
  <si>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</si>
  <si>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</si>
  <si>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</si>
  <si>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</si>
  <si>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</si>
  <si>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</si>
  <si>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</si>
  <si>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</si>
  <si>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</si>
  <si>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</si>
  <si>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</si>
  <si>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</si>
  <si>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</si>
  <si>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</si>
  <si>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</si>
  <si>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</si>
  <si>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</si>
  <si>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</si>
  <si>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</si>
  <si>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</si>
  <si>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</si>
  <si>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</si>
  <si>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</si>
  <si>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</si>
  <si>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</si>
  <si>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</si>
  <si>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</si>
  <si>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</si>
  <si>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</si>
  <si>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</si>
  <si>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</si>
  <si>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Zylem Report -01-Apr-2020 TO 31-Jan-2021</t>
  </si>
  <si>
    <t>Dealer Report -01-Apr-2020 TO 31-Jan-2021</t>
  </si>
  <si>
    <t>NEELKANTH ENTERPRISES</t>
  </si>
  <si>
    <t>Kunwarpur, Dist - Sitapur (U.P.)</t>
  </si>
  <si>
    <t>BAYER</t>
  </si>
  <si>
    <t>Stock Category Summary</t>
  </si>
  <si>
    <t>1-Apr-2020 to 31-Jan-2021</t>
  </si>
  <si>
    <t/>
  </si>
  <si>
    <t>SAPLPUR</t>
  </si>
  <si>
    <t>SAPLSALES</t>
  </si>
  <si>
    <t>SAPLCLS</t>
  </si>
  <si>
    <t>Antracol - 1kg</t>
  </si>
  <si>
    <t>Antracol - 500gm</t>
  </si>
  <si>
    <t>Infinito SC 687 5 Bayer - 100ml</t>
  </si>
  <si>
    <t>Regent Gr Bayer 5kg</t>
  </si>
  <si>
    <t>ANTRACOL (T) WP70 10X1KG BAG IN</t>
  </si>
  <si>
    <t>ANTRACOL (T) WP70 20X500GR BAG IN</t>
  </si>
  <si>
    <t>INFINITO SC687 5 50X100ML BOT IN</t>
  </si>
  <si>
    <t>REGENT GR0 3 4X5KG BAG IN</t>
  </si>
  <si>
    <t>Stock and Sales FOR THE PERIOD 01-Apr-2020 TO 31-Jan-2021</t>
  </si>
  <si>
    <t>DISTRIBUTOR:Neelkanth Seeds,</t>
  </si>
  <si>
    <t>SAPCODE</t>
  </si>
  <si>
    <t>Neelkanth Seeds</t>
  </si>
  <si>
    <t>AMBITION 40X250ML BOT IN</t>
  </si>
  <si>
    <t>SENCOR WP70 60X100GR BAG IN</t>
  </si>
  <si>
    <t>AMBITION 50X100ML BOT IN</t>
  </si>
  <si>
    <t>GRANDTOTAL</t>
  </si>
  <si>
    <t>Generated on 2/25/2021 11:35:13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</si>
</sst>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pic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8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Ambition - 100ml</v>
          </cell>
          <cell r="B2" t="str">
            <v>Ambition - 100ml-pic</v>
          </cell>
          <cell r="C2">
            <v>1</v>
          </cell>
          <cell r="D2">
            <v>0</v>
          </cell>
          <cell r="E2">
            <v>50</v>
          </cell>
          <cell r="F2">
            <v>0</v>
          </cell>
          <cell r="G2">
            <v>50</v>
          </cell>
          <cell r="H2">
            <v>50</v>
          </cell>
          <cell r="I2">
            <v>0</v>
          </cell>
          <cell r="J2">
            <v>50</v>
          </cell>
        </row>
        <row r="3">
          <cell r="A3" t="str">
            <v>Ambition - 250ml</v>
          </cell>
          <cell r="B3" t="str">
            <v>Ambition - 250ml-pic</v>
          </cell>
          <cell r="C3">
            <v>1</v>
          </cell>
          <cell r="D3">
            <v>0</v>
          </cell>
          <cell r="E3">
            <v>40</v>
          </cell>
          <cell r="F3">
            <v>0</v>
          </cell>
          <cell r="G3">
            <v>40</v>
          </cell>
          <cell r="H3">
            <v>40</v>
          </cell>
          <cell r="I3">
            <v>0</v>
          </cell>
          <cell r="J3">
            <v>40</v>
          </cell>
        </row>
        <row r="4">
          <cell r="A4" t="str">
            <v>Antracol - 1kg</v>
          </cell>
          <cell r="B4" t="str">
            <v>Antracol - 1kg-pic</v>
          </cell>
          <cell r="C4">
            <v>1</v>
          </cell>
          <cell r="D4">
            <v>0</v>
          </cell>
          <cell r="E4">
            <v>100</v>
          </cell>
          <cell r="F4">
            <v>0</v>
          </cell>
          <cell r="G4">
            <v>100</v>
          </cell>
          <cell r="H4">
            <v>45</v>
          </cell>
          <cell r="I4">
            <v>0</v>
          </cell>
          <cell r="J4">
            <v>45</v>
          </cell>
        </row>
        <row r="5">
          <cell r="A5" t="str">
            <v>Antracol - 500gm</v>
          </cell>
          <cell r="B5" t="str">
            <v>Antracol - 500gm-pic</v>
          </cell>
          <cell r="C5">
            <v>1</v>
          </cell>
          <cell r="D5">
            <v>0</v>
          </cell>
          <cell r="E5">
            <v>160</v>
          </cell>
          <cell r="F5">
            <v>0</v>
          </cell>
          <cell r="G5">
            <v>160</v>
          </cell>
          <cell r="H5">
            <v>110</v>
          </cell>
          <cell r="I5">
            <v>0</v>
          </cell>
          <cell r="J5">
            <v>110</v>
          </cell>
        </row>
        <row r="6">
          <cell r="A6" t="str">
            <v>Infinito SC 687 5 Bayer - 100ml</v>
          </cell>
          <cell r="B6" t="str">
            <v>Infinito SC 687 5 Bayer - 100ml-pic</v>
          </cell>
          <cell r="C6">
            <v>1</v>
          </cell>
          <cell r="D6">
            <v>0</v>
          </cell>
          <cell r="E6">
            <v>50</v>
          </cell>
          <cell r="F6">
            <v>0</v>
          </cell>
          <cell r="G6">
            <v>50</v>
          </cell>
          <cell r="H6">
            <v>0</v>
          </cell>
          <cell r="I6">
            <v>0</v>
          </cell>
          <cell r="J6">
            <v>0</v>
          </cell>
        </row>
        <row r="7">
          <cell r="A7" t="str">
            <v>Regent Gr Bayer 5kg</v>
          </cell>
          <cell r="B7" t="str">
            <v>Regent Gr Bayer 5kg-pic</v>
          </cell>
          <cell r="C7">
            <v>1</v>
          </cell>
          <cell r="D7">
            <v>0</v>
          </cell>
          <cell r="E7">
            <v>1000</v>
          </cell>
          <cell r="F7">
            <v>0</v>
          </cell>
          <cell r="G7">
            <v>1000</v>
          </cell>
          <cell r="H7">
            <v>1067</v>
          </cell>
          <cell r="I7">
            <v>0</v>
          </cell>
          <cell r="J7">
            <v>1067</v>
          </cell>
        </row>
        <row r="8">
          <cell r="A8" t="str">
            <v>Sencor - 100gm</v>
          </cell>
          <cell r="B8" t="str">
            <v>Sencor - 100gm-pic</v>
          </cell>
          <cell r="C8">
            <v>1</v>
          </cell>
          <cell r="D8">
            <v>0</v>
          </cell>
          <cell r="E8">
            <v>120</v>
          </cell>
          <cell r="F8">
            <v>0</v>
          </cell>
          <cell r="G8">
            <v>120</v>
          </cell>
          <cell r="H8">
            <v>120</v>
          </cell>
          <cell r="I8">
            <v>0</v>
          </cell>
          <cell r="J8">
            <v>120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2.709729629627" createdVersion="6" refreshedVersion="6" minRefreshableVersion="3" recordCount="4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568" maxValue="568"/>
    </cacheField>
    <cacheField name="Inwards" numFmtId="168">
      <sharedItems containsSemiMixedTypes="0" containsString="0" containsNumber="1" containsInteger="1" minValue="50" maxValue="1000"/>
    </cacheField>
    <cacheField name="Outwards" numFmtId="0">
      <sharedItems containsString="0" containsBlank="1" containsNumber="1" containsInteger="1" minValue="45" maxValue="1067"/>
    </cacheField>
    <cacheField name="Closing Balance" numFmtId="168">
      <sharedItems containsSemiMixedTypes="0" containsString="0" containsNumber="1" containsInteger="1" minValue="50" maxValue="501"/>
    </cacheField>
    <cacheField name="Combi Name" numFmtId="165">
      <sharedItems/>
    </cacheField>
    <cacheField name="Master Name" numFmtId="0">
      <sharedItems count="108">
        <s v="ANTRACOL (T) WP70 10X1KG BAG IN"/>
        <s v="ANTRACOL (T) WP70 20X500GR BAG IN"/>
        <s v="INFINITO SC687 5 50X100ML BOT IN"/>
        <s v="REGENT GR0 3 4X5KG BAG IN"/>
        <s v="SECTIN WG60 20X600GR BAG IN" u="1"/>
        <s v="SECTIN WG60 50X100GR BAG IN" u="1"/>
        <s v="PROFILER WG71 11 20X250GR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s v="Antracol - 1kg"/>
    <m/>
    <n v="100"/>
    <n v="45"/>
    <n v="55"/>
    <s v="Antracol - 1kg-Nos."/>
    <x v="0"/>
  </r>
  <r>
    <s v="Antracol - 500gm"/>
    <m/>
    <n v="160"/>
    <n v="110"/>
    <n v="50"/>
    <s v="Antracol - 500gm-Nos."/>
    <x v="1"/>
  </r>
  <r>
    <s v="Infinito SC 687 5 Bayer - 100ml"/>
    <m/>
    <n v="50"/>
    <m/>
    <n v="50"/>
    <s v="Infinito SC 687 5 Bayer - 100ml-Nos."/>
    <x v="2"/>
  </r>
  <r>
    <s v="Regent Gr Bayer 5kg"/>
    <n v="568"/>
    <n v="1000"/>
    <n v="1067"/>
    <n v="501"/>
    <s v="Regent Gr Bayer 5kg-Nos.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6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09">
        <item m="1" x="103"/>
        <item m="1" x="28"/>
        <item m="1" x="90"/>
        <item m="1" x="106"/>
        <item m="1" x="85"/>
        <item m="1" x="104"/>
        <item m="1" x="105"/>
        <item m="1" x="27"/>
        <item m="1" x="55"/>
        <item m="1" x="97"/>
        <item m="1" x="96"/>
        <item m="1" x="77"/>
        <item x="0"/>
        <item m="1" x="76"/>
        <item x="1"/>
        <item m="1" x="13"/>
        <item m="1" x="20"/>
        <item m="1" x="95"/>
        <item m="1" x="18"/>
        <item m="1" x="19"/>
        <item m="1" x="17"/>
        <item m="1" x="35"/>
        <item m="1" x="33"/>
        <item m="1" x="34"/>
        <item m="1" x="71"/>
        <item m="1" x="78"/>
        <item m="1" x="94"/>
        <item m="1" x="99"/>
        <item m="1" x="93"/>
        <item m="1" x="92"/>
        <item m="1" x="107"/>
        <item m="1" x="101"/>
        <item m="1" x="102"/>
        <item m="1" x="100"/>
        <item m="1" x="15"/>
        <item m="1" x="14"/>
        <item m="1" x="40"/>
        <item m="1" x="56"/>
        <item m="1" x="39"/>
        <item m="1" x="75"/>
        <item m="1" x="59"/>
        <item m="1" x="74"/>
        <item m="1" x="73"/>
        <item m="1" x="8"/>
        <item m="1" x="9"/>
        <item m="1" x="32"/>
        <item m="1" x="31"/>
        <item m="1" x="30"/>
        <item m="1" x="84"/>
        <item m="1" x="70"/>
        <item x="2"/>
        <item m="1" x="66"/>
        <item m="1" x="67"/>
        <item m="1" x="54"/>
        <item m="1" x="51"/>
        <item m="1" x="65"/>
        <item m="1" x="37"/>
        <item m="1" x="63"/>
        <item m="1" x="64"/>
        <item m="1" x="69"/>
        <item m="1" x="68"/>
        <item m="1" x="91"/>
        <item m="1" x="42"/>
        <item m="1" x="41"/>
        <item m="1" x="98"/>
        <item m="1" x="57"/>
        <item m="1" x="58"/>
        <item m="1" x="46"/>
        <item m="1" x="80"/>
        <item m="1" x="79"/>
        <item m="1" x="26"/>
        <item m="1" x="60"/>
        <item m="1" x="25"/>
        <item m="1" x="24"/>
        <item m="1" x="23"/>
        <item m="1" x="50"/>
        <item m="1" x="49"/>
        <item m="1" x="48"/>
        <item m="1" x="45"/>
        <item m="1" x="7"/>
        <item m="1" x="44"/>
        <item m="1" x="43"/>
        <item m="1" x="6"/>
        <item m="1" x="53"/>
        <item m="1" x="52"/>
        <item m="1" x="61"/>
        <item m="1" x="47"/>
        <item x="3"/>
        <item m="1" x="12"/>
        <item m="1" x="29"/>
        <item m="1" x="10"/>
        <item m="1" x="11"/>
        <item m="1" x="86"/>
        <item m="1" x="62"/>
        <item m="1" x="22"/>
        <item m="1" x="21"/>
        <item m="1" x="5"/>
        <item m="1" x="4"/>
        <item m="1" x="38"/>
        <item m="1" x="83"/>
        <item m="1" x="16"/>
        <item m="1" x="82"/>
        <item m="1" x="81"/>
        <item m="1" x="72"/>
        <item m="1" x="36"/>
        <item m="1" x="89"/>
        <item m="1" x="88"/>
        <item m="1" x="87"/>
        <item t="default"/>
      </items>
    </pivotField>
  </pivotFields>
  <rowFields count="1">
    <field x="6"/>
  </rowFields>
  <rowItems count="5">
    <i>
      <x v="12"/>
    </i>
    <i>
      <x v="14"/>
    </i>
    <i>
      <x v="50"/>
    </i>
    <i>
      <x v="8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5"/>
  <sheetViews>
    <sheetView workbookViewId="0">
      <selection activeCell="A11" sqref="A11:E14"/>
    </sheetView>
  </sheetViews>
  <sheetFormatPr defaultRowHeight="14.4" x14ac:dyDescent="0.3"/>
  <cols>
    <col min="6" max="7" width="8.88671875" style="62"/>
  </cols>
  <sheetData>
    <row r="1" spans="1:11" ht="15.6" x14ac:dyDescent="0.3">
      <c r="A1" s="70" t="s">
        <v>43</v>
      </c>
      <c r="B1" s="70"/>
      <c r="C1" s="70"/>
      <c r="D1" s="44"/>
      <c r="E1" s="44"/>
      <c r="F1"/>
      <c r="G1"/>
    </row>
    <row r="2" spans="1:11" x14ac:dyDescent="0.3">
      <c r="A2" s="71" t="s">
        <v>44</v>
      </c>
      <c r="B2" s="71"/>
      <c r="C2" s="71"/>
      <c r="D2" s="44"/>
      <c r="E2" s="44"/>
      <c r="F2"/>
      <c r="G2"/>
    </row>
    <row r="3" spans="1:11" ht="15.6" x14ac:dyDescent="0.3">
      <c r="A3" s="72" t="s">
        <v>45</v>
      </c>
      <c r="B3" s="72"/>
      <c r="C3" s="72"/>
      <c r="D3" s="44"/>
      <c r="E3" s="44"/>
      <c r="F3"/>
      <c r="G3"/>
    </row>
    <row r="4" spans="1:11" x14ac:dyDescent="0.3">
      <c r="A4" s="73" t="s">
        <v>46</v>
      </c>
      <c r="B4" s="73"/>
      <c r="C4" s="73"/>
      <c r="D4" s="44"/>
      <c r="E4" s="44"/>
      <c r="F4"/>
      <c r="G4"/>
    </row>
    <row r="5" spans="1:11" x14ac:dyDescent="0.3">
      <c r="A5" s="73" t="s">
        <v>47</v>
      </c>
      <c r="B5" s="73"/>
      <c r="C5" s="73"/>
      <c r="D5" s="44"/>
      <c r="E5" s="44"/>
      <c r="F5"/>
      <c r="G5"/>
    </row>
    <row r="6" spans="1:11" x14ac:dyDescent="0.3">
      <c r="A6" s="45" t="s">
        <v>48</v>
      </c>
      <c r="B6" s="74" t="s">
        <v>45</v>
      </c>
      <c r="C6" s="74"/>
      <c r="D6" s="74"/>
      <c r="E6" s="74"/>
      <c r="F6"/>
      <c r="G6"/>
    </row>
    <row r="7" spans="1:11" x14ac:dyDescent="0.3">
      <c r="A7" s="46" t="s">
        <v>48</v>
      </c>
      <c r="B7" s="75" t="s">
        <v>43</v>
      </c>
      <c r="C7" s="76"/>
      <c r="D7" s="76"/>
      <c r="E7" s="76"/>
      <c r="F7"/>
      <c r="G7"/>
    </row>
    <row r="8" spans="1:11" x14ac:dyDescent="0.3">
      <c r="A8" s="47" t="s">
        <v>20</v>
      </c>
      <c r="B8" s="77" t="s">
        <v>47</v>
      </c>
      <c r="C8" s="78"/>
      <c r="D8" s="78"/>
      <c r="E8" s="78"/>
      <c r="F8"/>
      <c r="G8"/>
    </row>
    <row r="9" spans="1:11" ht="24" x14ac:dyDescent="0.3">
      <c r="A9" s="47" t="s">
        <v>48</v>
      </c>
      <c r="B9" s="48" t="s">
        <v>21</v>
      </c>
      <c r="C9" s="48" t="s">
        <v>22</v>
      </c>
      <c r="D9" s="48" t="s">
        <v>23</v>
      </c>
      <c r="E9" s="48" t="s">
        <v>24</v>
      </c>
      <c r="F9"/>
      <c r="G9"/>
    </row>
    <row r="10" spans="1:11" x14ac:dyDescent="0.3">
      <c r="A10" s="49" t="s">
        <v>48</v>
      </c>
      <c r="B10" s="50" t="s">
        <v>25</v>
      </c>
      <c r="C10" s="50" t="s">
        <v>25</v>
      </c>
      <c r="D10" s="50" t="s">
        <v>25</v>
      </c>
      <c r="E10" s="50" t="s">
        <v>25</v>
      </c>
      <c r="F10" s="79" t="s">
        <v>49</v>
      </c>
      <c r="G10"/>
      <c r="H10" s="80" t="s">
        <v>50</v>
      </c>
      <c r="J10" s="80" t="s">
        <v>51</v>
      </c>
    </row>
    <row r="11" spans="1:11" x14ac:dyDescent="0.3">
      <c r="A11" s="51" t="s">
        <v>52</v>
      </c>
      <c r="B11" s="81"/>
      <c r="C11" s="82">
        <v>100</v>
      </c>
      <c r="D11" s="82">
        <v>45</v>
      </c>
      <c r="E11" s="82">
        <v>55</v>
      </c>
      <c r="F11">
        <f>VLOOKUP(A11,[3]BAYERProductwiseStocknSalesFrom!$A$2:$G$8,7,0)</f>
        <v>100</v>
      </c>
      <c r="G11" t="b">
        <f>F11=C11</f>
        <v>1</v>
      </c>
      <c r="H11">
        <f>VLOOKUP(A11,[3]BAYERProductwiseStocknSalesFrom!$A$2:$J$8,10,0)</f>
        <v>45</v>
      </c>
      <c r="I11" t="b">
        <f>H11=D11</f>
        <v>1</v>
      </c>
      <c r="J11" s="83">
        <f>B11+F11-H11</f>
        <v>55</v>
      </c>
      <c r="K11" t="b">
        <f>J11=E11</f>
        <v>1</v>
      </c>
    </row>
    <row r="12" spans="1:11" x14ac:dyDescent="0.3">
      <c r="A12" s="51" t="s">
        <v>53</v>
      </c>
      <c r="B12" s="52"/>
      <c r="C12" s="84">
        <v>160</v>
      </c>
      <c r="D12" s="84">
        <v>110</v>
      </c>
      <c r="E12" s="84">
        <v>50</v>
      </c>
      <c r="F12">
        <f>VLOOKUP(A12,[3]BAYERProductwiseStocknSalesFrom!$A$2:$G$8,7,0)</f>
        <v>160</v>
      </c>
      <c r="G12" t="b">
        <f t="shared" ref="G12:G14" si="0">F12=C12</f>
        <v>1</v>
      </c>
      <c r="H12">
        <f>VLOOKUP(A12,[3]BAYERProductwiseStocknSalesFrom!$A$2:$J$8,10,0)</f>
        <v>110</v>
      </c>
      <c r="I12" t="b">
        <f t="shared" ref="I12:I14" si="1">H12=D12</f>
        <v>1</v>
      </c>
      <c r="J12" s="83">
        <f t="shared" ref="J12:J14" si="2">B12+F12-H12</f>
        <v>50</v>
      </c>
      <c r="K12" t="b">
        <f t="shared" ref="K12:K14" si="3">J12=E12</f>
        <v>1</v>
      </c>
    </row>
    <row r="13" spans="1:11" x14ac:dyDescent="0.3">
      <c r="A13" s="51" t="s">
        <v>54</v>
      </c>
      <c r="B13" s="52"/>
      <c r="C13" s="84">
        <v>50</v>
      </c>
      <c r="D13" s="52"/>
      <c r="E13" s="84">
        <v>50</v>
      </c>
      <c r="F13">
        <f>VLOOKUP(A13,[3]BAYERProductwiseStocknSalesFrom!$A$2:$G$8,7,0)</f>
        <v>50</v>
      </c>
      <c r="G13" t="b">
        <f t="shared" si="0"/>
        <v>1</v>
      </c>
      <c r="H13">
        <f>VLOOKUP(A13,[3]BAYERProductwiseStocknSalesFrom!$A$2:$J$8,10,0)</f>
        <v>0</v>
      </c>
      <c r="I13" t="b">
        <f t="shared" si="1"/>
        <v>1</v>
      </c>
      <c r="J13" s="83">
        <f t="shared" si="2"/>
        <v>50</v>
      </c>
      <c r="K13" t="b">
        <f t="shared" si="3"/>
        <v>1</v>
      </c>
    </row>
    <row r="14" spans="1:11" x14ac:dyDescent="0.3">
      <c r="A14" s="51" t="s">
        <v>55</v>
      </c>
      <c r="B14" s="84">
        <v>568</v>
      </c>
      <c r="C14" s="84">
        <v>1000</v>
      </c>
      <c r="D14" s="84">
        <v>1067</v>
      </c>
      <c r="E14" s="84">
        <v>501</v>
      </c>
      <c r="F14">
        <f>VLOOKUP(A14,[3]BAYERProductwiseStocknSalesFrom!$A$2:$G$8,7,0)</f>
        <v>1000</v>
      </c>
      <c r="G14" t="b">
        <f t="shared" si="0"/>
        <v>1</v>
      </c>
      <c r="H14">
        <f>VLOOKUP(A14,[3]BAYERProductwiseStocknSalesFrom!$A$2:$J$8,10,0)</f>
        <v>1067</v>
      </c>
      <c r="I14" t="b">
        <f t="shared" si="1"/>
        <v>1</v>
      </c>
      <c r="J14" s="83">
        <f t="shared" si="2"/>
        <v>501</v>
      </c>
      <c r="K14" t="b">
        <f t="shared" si="3"/>
        <v>1</v>
      </c>
    </row>
    <row r="15" spans="1:11" x14ac:dyDescent="0.3">
      <c r="A15" s="53" t="s">
        <v>26</v>
      </c>
      <c r="B15" s="85">
        <v>568</v>
      </c>
      <c r="C15" s="85">
        <v>1310</v>
      </c>
      <c r="D15" s="85">
        <v>1222</v>
      </c>
      <c r="E15" s="85">
        <v>656</v>
      </c>
      <c r="F15"/>
      <c r="G15"/>
    </row>
  </sheetData>
  <mergeCells count="8">
    <mergeCell ref="B7:E7"/>
    <mergeCell ref="B8:E8"/>
    <mergeCell ref="A1:C1"/>
    <mergeCell ref="A2:C2"/>
    <mergeCell ref="A3:C3"/>
    <mergeCell ref="A4:C4"/>
    <mergeCell ref="A5:C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topLeftCell="C1" workbookViewId="0">
      <selection activeCell="I2" sqref="I2:I5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3.332031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27</v>
      </c>
      <c r="B1" s="48" t="s">
        <v>21</v>
      </c>
      <c r="C1" s="48" t="s">
        <v>22</v>
      </c>
      <c r="D1" s="48" t="s">
        <v>23</v>
      </c>
      <c r="E1" s="48" t="s">
        <v>24</v>
      </c>
      <c r="F1" s="54" t="s">
        <v>29</v>
      </c>
      <c r="G1" s="30" t="s">
        <v>28</v>
      </c>
      <c r="I1" s="56" t="s">
        <v>30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1" t="s">
        <v>52</v>
      </c>
      <c r="B2" s="81"/>
      <c r="C2" s="82">
        <v>100</v>
      </c>
      <c r="D2" s="82">
        <v>45</v>
      </c>
      <c r="E2" s="82">
        <v>55</v>
      </c>
      <c r="F2" s="55" t="str">
        <f>TRIM(A2&amp;"-Nos.")</f>
        <v>Antracol - 1kg-Nos.</v>
      </c>
      <c r="G2" s="60" t="s">
        <v>56</v>
      </c>
      <c r="I2" s="57" t="s">
        <v>56</v>
      </c>
      <c r="J2" s="58"/>
      <c r="K2" s="58">
        <v>100</v>
      </c>
      <c r="L2" s="58">
        <v>45</v>
      </c>
      <c r="M2" s="58">
        <v>55</v>
      </c>
    </row>
    <row r="3" spans="1:17" x14ac:dyDescent="0.3">
      <c r="A3" s="51" t="s">
        <v>53</v>
      </c>
      <c r="B3" s="52"/>
      <c r="C3" s="84">
        <v>160</v>
      </c>
      <c r="D3" s="84">
        <v>110</v>
      </c>
      <c r="E3" s="84">
        <v>50</v>
      </c>
      <c r="F3" s="55" t="str">
        <f t="shared" ref="F3:F5" si="0">TRIM(A3&amp;"-Nos.")</f>
        <v>Antracol - 500gm-Nos.</v>
      </c>
      <c r="G3" s="60" t="s">
        <v>57</v>
      </c>
      <c r="I3" s="57" t="s">
        <v>57</v>
      </c>
      <c r="J3" s="58"/>
      <c r="K3" s="58">
        <v>160</v>
      </c>
      <c r="L3" s="58">
        <v>110</v>
      </c>
      <c r="M3" s="58">
        <v>50</v>
      </c>
    </row>
    <row r="4" spans="1:17" x14ac:dyDescent="0.3">
      <c r="A4" s="51" t="s">
        <v>54</v>
      </c>
      <c r="B4" s="52"/>
      <c r="C4" s="84">
        <v>50</v>
      </c>
      <c r="D4" s="52"/>
      <c r="E4" s="84">
        <v>50</v>
      </c>
      <c r="F4" s="55" t="str">
        <f t="shared" si="0"/>
        <v>Infinito SC 687 5 Bayer - 100ml-Nos.</v>
      </c>
      <c r="G4" s="60" t="s">
        <v>58</v>
      </c>
      <c r="I4" s="57" t="s">
        <v>58</v>
      </c>
      <c r="J4" s="58"/>
      <c r="K4" s="58">
        <v>50</v>
      </c>
      <c r="L4" s="58"/>
      <c r="M4" s="58">
        <v>50</v>
      </c>
    </row>
    <row r="5" spans="1:17" x14ac:dyDescent="0.3">
      <c r="A5" s="51" t="s">
        <v>55</v>
      </c>
      <c r="B5" s="84">
        <v>568</v>
      </c>
      <c r="C5" s="84">
        <v>1000</v>
      </c>
      <c r="D5" s="84">
        <v>1067</v>
      </c>
      <c r="E5" s="84">
        <v>501</v>
      </c>
      <c r="F5" s="55" t="str">
        <f t="shared" si="0"/>
        <v>Regent Gr Bayer 5kg-Nos.</v>
      </c>
      <c r="G5" s="60" t="s">
        <v>59</v>
      </c>
      <c r="I5" s="57" t="s">
        <v>59</v>
      </c>
      <c r="J5" s="58">
        <v>568</v>
      </c>
      <c r="K5" s="58">
        <v>1000</v>
      </c>
      <c r="L5" s="58">
        <v>1067</v>
      </c>
      <c r="M5" s="58">
        <v>501</v>
      </c>
    </row>
    <row r="6" spans="1:17" x14ac:dyDescent="0.3">
      <c r="A6" s="51"/>
      <c r="B6" s="63"/>
      <c r="C6" s="63"/>
      <c r="D6" s="63"/>
      <c r="E6" s="63"/>
      <c r="F6" s="55"/>
      <c r="I6" s="57" t="s">
        <v>26</v>
      </c>
      <c r="J6" s="58">
        <v>568</v>
      </c>
      <c r="K6" s="58">
        <v>1310</v>
      </c>
      <c r="L6" s="58">
        <v>1222</v>
      </c>
      <c r="M6" s="58">
        <v>656</v>
      </c>
    </row>
    <row r="7" spans="1:17" x14ac:dyDescent="0.3">
      <c r="A7" s="51"/>
      <c r="B7" s="63"/>
      <c r="C7" s="63"/>
      <c r="D7" s="63"/>
      <c r="E7" s="52"/>
      <c r="F7" s="55"/>
    </row>
    <row r="8" spans="1:17" x14ac:dyDescent="0.3">
      <c r="A8" s="51"/>
      <c r="B8" s="52"/>
      <c r="C8" s="52"/>
      <c r="D8" s="52"/>
      <c r="E8" s="63"/>
      <c r="F8" s="55"/>
    </row>
    <row r="9" spans="1:17" x14ac:dyDescent="0.3">
      <c r="A9" s="51"/>
      <c r="B9" s="63"/>
      <c r="C9" s="63"/>
      <c r="D9" s="63"/>
      <c r="E9" s="63"/>
      <c r="F9" s="55"/>
    </row>
    <row r="10" spans="1:17" x14ac:dyDescent="0.3">
      <c r="A10" s="51"/>
      <c r="B10" s="63"/>
      <c r="C10" s="63"/>
      <c r="D10" s="63"/>
      <c r="E10" s="63"/>
      <c r="F10" s="55"/>
    </row>
    <row r="11" spans="1:17" x14ac:dyDescent="0.3">
      <c r="A11" s="51"/>
      <c r="B11" s="63"/>
      <c r="C11" s="63"/>
      <c r="D11" s="63"/>
      <c r="E11" s="63"/>
      <c r="F11" s="55"/>
      <c r="Q11" t="e">
        <f ca="1">OFFSET($I$1,0,0,COUNTA($I:$I),COUNTA($I$1:$M$1))</f>
        <v>#VALUE!</v>
      </c>
    </row>
    <row r="12" spans="1:17" x14ac:dyDescent="0.3">
      <c r="A12" s="51"/>
      <c r="B12" s="63"/>
      <c r="C12" s="63"/>
      <c r="D12" s="63"/>
      <c r="E12" s="63"/>
      <c r="F12" s="55"/>
    </row>
    <row r="13" spans="1:17" x14ac:dyDescent="0.3">
      <c r="A13" s="51"/>
      <c r="B13" s="63"/>
      <c r="C13" s="63"/>
      <c r="D13" s="63"/>
      <c r="E13" s="63"/>
      <c r="F13" s="55"/>
    </row>
    <row r="14" spans="1:17" x14ac:dyDescent="0.3">
      <c r="A14" s="51"/>
      <c r="B14" s="63"/>
      <c r="C14" s="63"/>
      <c r="D14" s="63"/>
      <c r="E14" s="63"/>
      <c r="F14" s="55"/>
    </row>
    <row r="15" spans="1:17" x14ac:dyDescent="0.3">
      <c r="A15" s="51"/>
      <c r="B15" s="63"/>
      <c r="C15" s="63"/>
      <c r="D15" s="63"/>
      <c r="E15" s="63"/>
      <c r="F15" s="55"/>
    </row>
    <row r="16" spans="1:17" x14ac:dyDescent="0.3">
      <c r="A16" s="51"/>
      <c r="B16" s="52"/>
      <c r="C16" s="52"/>
      <c r="D16" s="52"/>
      <c r="E16" s="52"/>
      <c r="F16" s="55"/>
    </row>
    <row r="17" spans="1:6" x14ac:dyDescent="0.3">
      <c r="A17" s="51"/>
      <c r="B17" s="63"/>
      <c r="C17" s="63"/>
      <c r="D17" s="63"/>
      <c r="E17" s="63"/>
      <c r="F17" s="55"/>
    </row>
    <row r="18" spans="1:6" x14ac:dyDescent="0.3">
      <c r="A18" s="51"/>
      <c r="B18" s="63"/>
      <c r="C18" s="63"/>
      <c r="D18" s="63"/>
      <c r="E18" s="63"/>
      <c r="F18" s="55"/>
    </row>
    <row r="19" spans="1:6" x14ac:dyDescent="0.3">
      <c r="A19" s="51"/>
      <c r="B19" s="63"/>
      <c r="C19" s="63"/>
      <c r="D19" s="63"/>
      <c r="E19" s="63"/>
      <c r="F19" s="55"/>
    </row>
    <row r="20" spans="1:6" x14ac:dyDescent="0.3">
      <c r="A20" s="51"/>
      <c r="B20" s="63"/>
      <c r="C20" s="63"/>
      <c r="D20" s="63"/>
      <c r="E20" s="63"/>
      <c r="F20" s="55"/>
    </row>
    <row r="21" spans="1:6" x14ac:dyDescent="0.3">
      <c r="A21" s="51"/>
      <c r="B21" s="63"/>
      <c r="C21" s="63"/>
      <c r="D21" s="63"/>
      <c r="E21" s="63"/>
      <c r="F21" s="55"/>
    </row>
    <row r="22" spans="1:6" x14ac:dyDescent="0.3">
      <c r="A22" s="51"/>
      <c r="B22" s="63"/>
      <c r="C22" s="63"/>
      <c r="D22" s="63"/>
      <c r="E22" s="63"/>
      <c r="F22" s="55"/>
    </row>
    <row r="23" spans="1:6" x14ac:dyDescent="0.3">
      <c r="A23" s="51"/>
      <c r="B23" s="63"/>
      <c r="C23" s="63"/>
      <c r="D23" s="63"/>
      <c r="E23" s="63"/>
      <c r="F23" s="55"/>
    </row>
    <row r="24" spans="1:6" x14ac:dyDescent="0.3">
      <c r="A24" s="51"/>
      <c r="B24" s="63"/>
      <c r="C24" s="63"/>
      <c r="D24" s="63"/>
      <c r="E24" s="63"/>
      <c r="F24" s="55"/>
    </row>
    <row r="25" spans="1:6" x14ac:dyDescent="0.3">
      <c r="A25" s="51"/>
      <c r="B25" s="63"/>
      <c r="C25" s="63"/>
      <c r="D25" s="63"/>
      <c r="E25" s="63"/>
      <c r="F25" s="55"/>
    </row>
    <row r="26" spans="1:6" x14ac:dyDescent="0.3">
      <c r="A26" s="51"/>
      <c r="B26" s="63"/>
      <c r="C26" s="63"/>
      <c r="D26" s="63"/>
      <c r="E26" s="63"/>
      <c r="F26" s="55"/>
    </row>
    <row r="27" spans="1:6" x14ac:dyDescent="0.3">
      <c r="A27" s="51"/>
      <c r="B27" s="63"/>
      <c r="C27" s="63"/>
      <c r="D27" s="63"/>
      <c r="E27" s="63"/>
      <c r="F27" s="55"/>
    </row>
    <row r="28" spans="1:6" x14ac:dyDescent="0.3">
      <c r="A28" s="51"/>
      <c r="B28" s="63"/>
      <c r="C28" s="63"/>
      <c r="D28" s="63"/>
      <c r="E28" s="63"/>
      <c r="F28" s="55"/>
    </row>
    <row r="29" spans="1:6" x14ac:dyDescent="0.3">
      <c r="A29" s="51"/>
      <c r="B29" s="52"/>
      <c r="C29" s="52"/>
      <c r="D29" s="52"/>
      <c r="E29" s="63"/>
      <c r="F29" s="55"/>
    </row>
    <row r="30" spans="1:6" x14ac:dyDescent="0.3">
      <c r="A30" s="51"/>
      <c r="B30" s="63"/>
      <c r="C30" s="63"/>
      <c r="D30" s="63"/>
      <c r="E30" s="63"/>
      <c r="F30" s="55"/>
    </row>
    <row r="31" spans="1:6" x14ac:dyDescent="0.3">
      <c r="A31" s="51"/>
      <c r="B31" s="63"/>
      <c r="C31" s="63"/>
      <c r="D31" s="63"/>
      <c r="E31" s="63"/>
      <c r="F31" s="55"/>
    </row>
    <row r="32" spans="1:6" x14ac:dyDescent="0.3">
      <c r="A32" s="51"/>
      <c r="B32" s="63"/>
      <c r="C32" s="63"/>
      <c r="D32" s="63"/>
      <c r="E32" s="63"/>
      <c r="F32" s="55"/>
    </row>
    <row r="33" spans="1:6" x14ac:dyDescent="0.3">
      <c r="A33" s="64"/>
      <c r="B33" s="63"/>
      <c r="C33" s="63"/>
      <c r="D33" s="63"/>
      <c r="E33" s="52"/>
      <c r="F33"/>
    </row>
    <row r="34" spans="1:6" x14ac:dyDescent="0.3">
      <c r="A34" s="51"/>
      <c r="B34" s="63"/>
      <c r="C34" s="63"/>
      <c r="D34" s="63"/>
      <c r="E34" s="63"/>
      <c r="F34" s="55"/>
    </row>
    <row r="35" spans="1:6" x14ac:dyDescent="0.3">
      <c r="A35" s="51"/>
      <c r="B35" s="63"/>
      <c r="C35" s="63"/>
      <c r="D35" s="63"/>
      <c r="E35" s="63"/>
      <c r="F35" s="55"/>
    </row>
    <row r="36" spans="1:6" x14ac:dyDescent="0.3">
      <c r="A36" s="51"/>
      <c r="B36" s="63"/>
      <c r="C36" s="63"/>
      <c r="D36" s="63"/>
      <c r="E36" s="63"/>
      <c r="F36" s="55"/>
    </row>
    <row r="37" spans="1:6" x14ac:dyDescent="0.3">
      <c r="A37" s="51"/>
      <c r="B37" s="63"/>
      <c r="C37" s="63"/>
      <c r="D37" s="63"/>
      <c r="E37" s="63"/>
      <c r="F37" s="55"/>
    </row>
    <row r="38" spans="1:6" x14ac:dyDescent="0.3">
      <c r="A38" s="51"/>
      <c r="B38" s="63"/>
      <c r="C38" s="63"/>
      <c r="D38" s="63"/>
      <c r="E38" s="52"/>
      <c r="F38" s="55"/>
    </row>
    <row r="39" spans="1:6" x14ac:dyDescent="0.3">
      <c r="A39" s="51"/>
      <c r="B39" s="63"/>
      <c r="C39" s="63"/>
      <c r="D39" s="63"/>
      <c r="E39" s="63"/>
      <c r="F39" s="55"/>
    </row>
    <row r="40" spans="1:6" x14ac:dyDescent="0.3">
      <c r="A40" s="51"/>
      <c r="B40" s="63"/>
      <c r="C40" s="63"/>
      <c r="D40" s="63"/>
      <c r="E40" s="63"/>
      <c r="F40" s="55"/>
    </row>
    <row r="41" spans="1:6" x14ac:dyDescent="0.3">
      <c r="A41" s="51"/>
      <c r="B41" s="52"/>
      <c r="C41" s="52"/>
      <c r="D41" s="52"/>
      <c r="E41" s="63"/>
      <c r="F41" s="55"/>
    </row>
    <row r="42" spans="1:6" x14ac:dyDescent="0.3">
      <c r="A42" s="51"/>
      <c r="B42" s="63"/>
      <c r="C42" s="63"/>
      <c r="D42" s="63"/>
      <c r="E42" s="63"/>
      <c r="F42" s="55"/>
    </row>
    <row r="43" spans="1:6" x14ac:dyDescent="0.3">
      <c r="A43" s="51"/>
      <c r="B43" s="63"/>
      <c r="C43" s="63"/>
      <c r="D43" s="63"/>
      <c r="E43" s="63"/>
      <c r="F43" s="55"/>
    </row>
    <row r="44" spans="1:6" x14ac:dyDescent="0.3">
      <c r="A44" s="51"/>
      <c r="B44" s="63"/>
      <c r="C44" s="63"/>
      <c r="D44" s="63"/>
      <c r="E44" s="63"/>
      <c r="F44" s="55"/>
    </row>
    <row r="45" spans="1:6" x14ac:dyDescent="0.3">
      <c r="A45" s="51"/>
      <c r="B45" s="63"/>
      <c r="C45" s="63"/>
      <c r="D45" s="63"/>
      <c r="E45" s="63"/>
      <c r="F45" s="55"/>
    </row>
    <row r="46" spans="1:6" x14ac:dyDescent="0.3">
      <c r="A46" s="51"/>
      <c r="B46" s="63"/>
      <c r="C46" s="63"/>
      <c r="D46" s="63"/>
      <c r="E46" s="63"/>
      <c r="F46" s="55"/>
    </row>
    <row r="47" spans="1:6" x14ac:dyDescent="0.3">
      <c r="A47" s="51"/>
      <c r="B47" s="63"/>
      <c r="C47" s="63"/>
      <c r="D47" s="63"/>
      <c r="E47" s="63"/>
      <c r="F47" s="55"/>
    </row>
    <row r="48" spans="1:6" x14ac:dyDescent="0.3">
      <c r="A48" s="51"/>
      <c r="B48" s="63"/>
      <c r="C48" s="63"/>
      <c r="D48" s="63"/>
      <c r="E48" s="63"/>
      <c r="F48" s="55"/>
    </row>
    <row r="49" spans="1:6" x14ac:dyDescent="0.3">
      <c r="A49" s="51"/>
      <c r="B49" s="52"/>
      <c r="C49" s="52"/>
      <c r="D49" s="52"/>
      <c r="E49" s="63"/>
      <c r="F49" s="55"/>
    </row>
    <row r="50" spans="1:6" x14ac:dyDescent="0.3">
      <c r="A50" s="51"/>
      <c r="B50" s="63"/>
      <c r="C50" s="63"/>
      <c r="D50" s="63"/>
      <c r="E50" s="63"/>
      <c r="F50" s="55"/>
    </row>
    <row r="51" spans="1:6" x14ac:dyDescent="0.3">
      <c r="A51" s="51"/>
      <c r="B51" s="52"/>
      <c r="C51" s="52"/>
      <c r="D51" s="52"/>
      <c r="E51" s="52"/>
      <c r="F51" s="55"/>
    </row>
    <row r="52" spans="1:6" x14ac:dyDescent="0.3">
      <c r="A52" s="51"/>
      <c r="B52" s="63"/>
      <c r="C52" s="63"/>
      <c r="D52" s="63"/>
      <c r="E52" s="52"/>
      <c r="F52" s="55"/>
    </row>
    <row r="53" spans="1:6" x14ac:dyDescent="0.3">
      <c r="A53" s="51"/>
      <c r="B53" s="63"/>
      <c r="C53" s="63"/>
      <c r="D53" s="63"/>
      <c r="E53" s="63"/>
      <c r="F53" s="55"/>
    </row>
    <row r="54" spans="1:6" x14ac:dyDescent="0.3">
      <c r="A54" s="51"/>
      <c r="B54" s="52"/>
      <c r="C54" s="52"/>
      <c r="D54" s="52"/>
      <c r="E54" s="63"/>
      <c r="F54" s="55"/>
    </row>
    <row r="55" spans="1:6" x14ac:dyDescent="0.3">
      <c r="A55" s="51"/>
      <c r="B55" s="63"/>
      <c r="C55" s="63"/>
      <c r="D55" s="63"/>
      <c r="E55" s="63"/>
      <c r="F55" s="55"/>
    </row>
    <row r="56" spans="1:6" x14ac:dyDescent="0.3">
      <c r="A56" s="51"/>
      <c r="B56" s="63"/>
      <c r="C56" s="63"/>
      <c r="D56" s="63"/>
      <c r="E56" s="63"/>
      <c r="F56" s="55"/>
    </row>
    <row r="57" spans="1:6" x14ac:dyDescent="0.3">
      <c r="A57" s="51"/>
      <c r="B57" s="63"/>
      <c r="C57" s="63"/>
      <c r="D57" s="63"/>
      <c r="E57" s="63"/>
      <c r="F57" s="55"/>
    </row>
    <row r="58" spans="1:6" x14ac:dyDescent="0.3">
      <c r="A58" s="51"/>
      <c r="B58" s="63"/>
      <c r="C58" s="63"/>
      <c r="D58" s="63"/>
      <c r="E58" s="63"/>
      <c r="F58" s="55"/>
    </row>
    <row r="59" spans="1:6" x14ac:dyDescent="0.3">
      <c r="A59" s="51"/>
      <c r="B59" s="63"/>
      <c r="C59" s="63"/>
      <c r="D59" s="63"/>
      <c r="E59" s="63"/>
      <c r="F59" s="55"/>
    </row>
    <row r="60" spans="1:6" x14ac:dyDescent="0.3">
      <c r="A60" s="51"/>
      <c r="B60" s="63"/>
      <c r="C60" s="63"/>
      <c r="D60" s="63"/>
      <c r="E60" s="63"/>
      <c r="F60" s="55"/>
    </row>
    <row r="61" spans="1:6" x14ac:dyDescent="0.3">
      <c r="A61" s="51"/>
      <c r="B61" s="63"/>
      <c r="C61" s="63"/>
      <c r="D61" s="63"/>
      <c r="E61" s="63"/>
      <c r="F61" s="55"/>
    </row>
    <row r="62" spans="1:6" x14ac:dyDescent="0.3">
      <c r="A62" s="51"/>
      <c r="B62" s="63"/>
      <c r="C62" s="63"/>
      <c r="D62" s="63"/>
      <c r="E62" s="63"/>
      <c r="F62" s="55"/>
    </row>
    <row r="63" spans="1:6" x14ac:dyDescent="0.3">
      <c r="A63" s="51"/>
      <c r="B63" s="63"/>
      <c r="C63" s="63"/>
      <c r="D63" s="63"/>
      <c r="E63" s="63"/>
      <c r="F63" s="55"/>
    </row>
    <row r="64" spans="1:6" x14ac:dyDescent="0.3">
      <c r="A64" s="51"/>
      <c r="B64" s="63"/>
      <c r="C64" s="63"/>
      <c r="D64" s="63"/>
      <c r="E64" s="63"/>
      <c r="F64" s="55"/>
    </row>
    <row r="65" spans="1:6" x14ac:dyDescent="0.3">
      <c r="A65" s="51"/>
      <c r="B65" s="63"/>
      <c r="C65" s="63"/>
      <c r="D65" s="63"/>
      <c r="E65" s="63"/>
      <c r="F65" s="55"/>
    </row>
    <row r="66" spans="1:6" x14ac:dyDescent="0.3">
      <c r="A66" s="51"/>
      <c r="B66" s="63"/>
      <c r="C66" s="63"/>
      <c r="D66" s="63"/>
      <c r="E66" s="52"/>
      <c r="F66" s="55"/>
    </row>
    <row r="67" spans="1:6" x14ac:dyDescent="0.3">
      <c r="A67" s="51"/>
      <c r="B67" s="63"/>
      <c r="C67" s="63"/>
      <c r="D67" s="63"/>
      <c r="E67" s="52"/>
      <c r="F67" s="55"/>
    </row>
    <row r="68" spans="1:6" x14ac:dyDescent="0.3">
      <c r="A68" s="51"/>
      <c r="B68" s="63"/>
      <c r="C68" s="63"/>
      <c r="D68" s="63"/>
      <c r="E68" s="63"/>
      <c r="F68" s="55"/>
    </row>
    <row r="69" spans="1:6" x14ac:dyDescent="0.3">
      <c r="A69" s="51"/>
      <c r="B69" s="63"/>
      <c r="C69" s="63"/>
      <c r="D69" s="63"/>
      <c r="E69" s="63"/>
      <c r="F69" s="55"/>
    </row>
    <row r="70" spans="1:6" x14ac:dyDescent="0.3">
      <c r="A70" s="51"/>
      <c r="B70" s="52"/>
      <c r="C70" s="52"/>
      <c r="D70" s="52"/>
      <c r="E70" s="63"/>
      <c r="F70" s="55"/>
    </row>
    <row r="71" spans="1:6" x14ac:dyDescent="0.3">
      <c r="A71" s="51"/>
      <c r="B71" s="52"/>
      <c r="C71" s="52"/>
      <c r="D71" s="52"/>
      <c r="E71" s="52"/>
      <c r="F71" s="55"/>
    </row>
    <row r="72" spans="1:6" x14ac:dyDescent="0.3">
      <c r="A72" s="51"/>
      <c r="B72" s="63"/>
      <c r="C72" s="63"/>
      <c r="D72" s="63"/>
      <c r="E72" s="63"/>
      <c r="F72" s="55"/>
    </row>
    <row r="73" spans="1:6" x14ac:dyDescent="0.3">
      <c r="A73" s="51"/>
      <c r="B73" s="63"/>
      <c r="C73" s="63"/>
      <c r="D73" s="63"/>
      <c r="E73" s="63"/>
      <c r="F73" s="55"/>
    </row>
    <row r="74" spans="1:6" x14ac:dyDescent="0.3">
      <c r="A74" s="51"/>
      <c r="B74" s="52"/>
      <c r="C74" s="52"/>
      <c r="D74" s="52"/>
      <c r="E74" s="63"/>
      <c r="F74" s="55"/>
    </row>
    <row r="75" spans="1:6" x14ac:dyDescent="0.3">
      <c r="A75" s="51"/>
      <c r="B75" s="63"/>
      <c r="C75" s="63"/>
      <c r="D75" s="63"/>
      <c r="E75" s="63"/>
      <c r="F75" s="55"/>
    </row>
    <row r="76" spans="1:6" x14ac:dyDescent="0.3">
      <c r="A76" s="51"/>
      <c r="B76" s="52"/>
      <c r="C76" s="52"/>
      <c r="D76" s="52"/>
      <c r="E76" s="63"/>
      <c r="F76" s="55"/>
    </row>
    <row r="77" spans="1:6" x14ac:dyDescent="0.3">
      <c r="A77" s="51"/>
      <c r="B77" s="52"/>
      <c r="C77" s="52"/>
      <c r="D77" s="52"/>
      <c r="E77" s="63"/>
      <c r="F77" s="55"/>
    </row>
    <row r="78" spans="1:6" x14ac:dyDescent="0.3">
      <c r="A78" s="51"/>
      <c r="B78" s="52"/>
      <c r="C78" s="52"/>
      <c r="D78" s="52"/>
      <c r="E78" s="63"/>
      <c r="F78" s="55"/>
    </row>
    <row r="79" spans="1:6" x14ac:dyDescent="0.3">
      <c r="A79" s="51"/>
      <c r="B79" s="63"/>
      <c r="C79" s="63"/>
      <c r="D79" s="63"/>
      <c r="E79" s="63"/>
      <c r="F79" s="55"/>
    </row>
    <row r="80" spans="1:6" x14ac:dyDescent="0.3">
      <c r="A80" s="51"/>
      <c r="B80" s="63"/>
      <c r="C80" s="63"/>
      <c r="D80" s="63"/>
      <c r="E80" s="52"/>
      <c r="F80" s="55"/>
    </row>
    <row r="81" spans="1:6" x14ac:dyDescent="0.3">
      <c r="A81" s="51"/>
      <c r="B81" s="63"/>
      <c r="C81" s="63"/>
      <c r="D81" s="63"/>
      <c r="E81" s="63"/>
      <c r="F81" s="55"/>
    </row>
    <row r="82" spans="1:6" x14ac:dyDescent="0.3">
      <c r="A82" s="51"/>
      <c r="B82" s="63"/>
      <c r="C82" s="63"/>
      <c r="D82" s="63"/>
      <c r="E82" s="63"/>
      <c r="F82" s="55"/>
    </row>
    <row r="83" spans="1:6" x14ac:dyDescent="0.3">
      <c r="A83" s="51"/>
      <c r="B83" s="63"/>
      <c r="C83" s="63"/>
      <c r="D83" s="63"/>
      <c r="E83" s="63"/>
      <c r="F83" s="55"/>
    </row>
    <row r="84" spans="1:6" x14ac:dyDescent="0.3">
      <c r="A84" s="51"/>
      <c r="B84" s="63"/>
      <c r="C84" s="63"/>
      <c r="D84" s="63"/>
      <c r="E84" s="63"/>
      <c r="F84" s="55"/>
    </row>
    <row r="85" spans="1:6" x14ac:dyDescent="0.3">
      <c r="A85" s="51"/>
      <c r="B85" s="52"/>
      <c r="C85" s="52"/>
      <c r="D85" s="52"/>
      <c r="E85" s="63"/>
      <c r="F85" s="55"/>
    </row>
    <row r="86" spans="1:6" x14ac:dyDescent="0.3">
      <c r="A86" s="51"/>
      <c r="B86" s="63"/>
      <c r="C86" s="63"/>
      <c r="D86" s="63"/>
      <c r="E86" s="52"/>
      <c r="F86" s="55"/>
    </row>
    <row r="87" spans="1:6" x14ac:dyDescent="0.3">
      <c r="A87" s="51"/>
      <c r="B87" s="63"/>
      <c r="C87" s="63"/>
      <c r="D87" s="63"/>
      <c r="E87" s="63"/>
      <c r="F87" s="55"/>
    </row>
    <row r="88" spans="1:6" x14ac:dyDescent="0.3">
      <c r="A88" s="51"/>
      <c r="B88" s="63"/>
      <c r="C88" s="63"/>
      <c r="D88" s="63"/>
      <c r="E88" s="63"/>
      <c r="F88" s="55"/>
    </row>
    <row r="89" spans="1:6" x14ac:dyDescent="0.3">
      <c r="A89" s="51"/>
      <c r="B89" s="63"/>
      <c r="C89" s="63"/>
      <c r="D89" s="63"/>
      <c r="E89" s="63"/>
      <c r="F89" s="55"/>
    </row>
    <row r="90" spans="1:6" x14ac:dyDescent="0.3">
      <c r="A90" s="51"/>
      <c r="B90" s="63"/>
      <c r="C90" s="63"/>
      <c r="D90" s="63"/>
      <c r="E90" s="63"/>
      <c r="F90" s="55"/>
    </row>
    <row r="91" spans="1:6" x14ac:dyDescent="0.3">
      <c r="A91" s="51"/>
      <c r="B91" s="63"/>
      <c r="C91" s="63"/>
      <c r="D91" s="63"/>
      <c r="E91" s="63"/>
      <c r="F91" s="55"/>
    </row>
    <row r="92" spans="1:6" x14ac:dyDescent="0.3">
      <c r="A92" s="51"/>
      <c r="B92" s="52"/>
      <c r="C92" s="52"/>
      <c r="D92" s="52"/>
      <c r="E92" s="63"/>
      <c r="F92" s="55"/>
    </row>
    <row r="93" spans="1:6" x14ac:dyDescent="0.3">
      <c r="A93" s="51"/>
      <c r="B93" s="63"/>
      <c r="C93" s="63"/>
      <c r="D93" s="63"/>
      <c r="E93" s="63"/>
      <c r="F93" s="55"/>
    </row>
    <row r="94" spans="1:6" x14ac:dyDescent="0.3">
      <c r="A94" s="51"/>
      <c r="B94" s="63"/>
      <c r="C94" s="63"/>
      <c r="D94" s="63"/>
      <c r="E94" s="63"/>
      <c r="F94" s="55"/>
    </row>
    <row r="95" spans="1:6" x14ac:dyDescent="0.3">
      <c r="A95" s="51"/>
      <c r="B95" s="63"/>
      <c r="C95" s="63"/>
      <c r="D95" s="63"/>
      <c r="E95" s="63"/>
      <c r="F95" s="55"/>
    </row>
    <row r="96" spans="1:6" x14ac:dyDescent="0.3">
      <c r="A96" s="51"/>
      <c r="B96" s="52"/>
      <c r="C96" s="52"/>
      <c r="D96" s="52"/>
      <c r="E96" s="63"/>
      <c r="F96" s="55"/>
    </row>
    <row r="97" spans="1:6" x14ac:dyDescent="0.3">
      <c r="A97" s="51"/>
      <c r="B97" s="52"/>
      <c r="C97" s="52"/>
      <c r="D97" s="52"/>
      <c r="E97" s="52"/>
      <c r="F97" s="55"/>
    </row>
    <row r="98" spans="1:6" x14ac:dyDescent="0.3">
      <c r="A98" s="51"/>
      <c r="B98" s="63"/>
      <c r="C98" s="63"/>
      <c r="D98" s="63"/>
      <c r="E98" s="63"/>
      <c r="F98" s="55"/>
    </row>
    <row r="99" spans="1:6" x14ac:dyDescent="0.3">
      <c r="A99" s="51"/>
      <c r="B99" s="63"/>
      <c r="C99" s="63"/>
      <c r="D99" s="63"/>
      <c r="E99" s="63"/>
      <c r="F99" s="55"/>
    </row>
    <row r="100" spans="1:6" x14ac:dyDescent="0.3">
      <c r="A100" s="51"/>
      <c r="B100" s="63"/>
      <c r="C100" s="63"/>
      <c r="D100" s="63"/>
      <c r="E100" s="52"/>
      <c r="F100" s="55"/>
    </row>
    <row r="101" spans="1:6" x14ac:dyDescent="0.3">
      <c r="A101" s="51"/>
      <c r="B101" s="52"/>
      <c r="C101" s="52"/>
      <c r="D101" s="52"/>
      <c r="E101" s="52"/>
      <c r="F101" s="55"/>
    </row>
    <row r="102" spans="1:6" x14ac:dyDescent="0.3">
      <c r="A102" s="51"/>
      <c r="B102" s="63"/>
      <c r="C102" s="63"/>
      <c r="D102" s="63"/>
      <c r="E102" s="63"/>
      <c r="F102" s="55"/>
    </row>
    <row r="103" spans="1:6" x14ac:dyDescent="0.3">
      <c r="A103" s="51"/>
      <c r="B103" s="63"/>
      <c r="C103" s="63"/>
      <c r="D103" s="63"/>
      <c r="E103" s="63"/>
      <c r="F103" s="55"/>
    </row>
    <row r="104" spans="1:6" x14ac:dyDescent="0.3">
      <c r="A104" s="51"/>
      <c r="B104" s="63"/>
      <c r="C104" s="63"/>
      <c r="D104" s="63"/>
      <c r="E104" s="63"/>
      <c r="F104" s="55"/>
    </row>
    <row r="105" spans="1:6" x14ac:dyDescent="0.3">
      <c r="A105" s="51"/>
      <c r="B105" s="63"/>
      <c r="C105" s="63"/>
      <c r="D105" s="63"/>
      <c r="E105" s="63"/>
      <c r="F105" s="55"/>
    </row>
    <row r="106" spans="1:6" x14ac:dyDescent="0.3">
      <c r="A106" s="51"/>
      <c r="B106" s="63"/>
      <c r="C106" s="63"/>
      <c r="D106" s="63"/>
      <c r="E106" s="63"/>
      <c r="F106" s="55"/>
    </row>
    <row r="107" spans="1:6" x14ac:dyDescent="0.3">
      <c r="A107" s="51"/>
      <c r="B107" s="52"/>
      <c r="C107" s="52"/>
      <c r="D107" s="52"/>
      <c r="E107" s="52"/>
      <c r="F107" s="55"/>
    </row>
    <row r="108" spans="1:6" x14ac:dyDescent="0.3">
      <c r="A108" s="51"/>
      <c r="B108" s="63"/>
      <c r="C108" s="63"/>
      <c r="D108" s="63"/>
      <c r="E108" s="63"/>
      <c r="F108" s="55"/>
    </row>
    <row r="109" spans="1:6" x14ac:dyDescent="0.3">
      <c r="A109" s="51"/>
      <c r="B109" s="52"/>
      <c r="C109" s="52"/>
      <c r="D109" s="52"/>
      <c r="E109" s="63"/>
      <c r="F109" s="55"/>
    </row>
    <row r="110" spans="1:6" x14ac:dyDescent="0.3">
      <c r="A110" s="51"/>
      <c r="B110" s="63"/>
      <c r="C110" s="63"/>
      <c r="D110" s="63"/>
      <c r="E110" s="63"/>
      <c r="F110" s="55"/>
    </row>
    <row r="111" spans="1:6" x14ac:dyDescent="0.3">
      <c r="A111" s="51"/>
      <c r="B111" s="52"/>
      <c r="C111" s="52"/>
      <c r="D111" s="52"/>
      <c r="E111" s="63"/>
      <c r="F111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"/>
  <sheetViews>
    <sheetView showGridLines="0" workbookViewId="0">
      <selection activeCell="B3" sqref="B3:B6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56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100</v>
      </c>
      <c r="G3" s="40">
        <v>0</v>
      </c>
      <c r="H3" s="40">
        <f t="shared" ref="H3:H4" ca="1" si="1">VLOOKUP($B3,FinalDeal_Vlookup,4,0)</f>
        <v>45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55</v>
      </c>
    </row>
    <row r="4" spans="1:13" x14ac:dyDescent="0.3">
      <c r="A4" s="16"/>
      <c r="B4" s="4" t="s">
        <v>57</v>
      </c>
      <c r="C4" s="3"/>
      <c r="D4" s="4"/>
      <c r="E4" s="42">
        <f t="shared" ca="1" si="0"/>
        <v>0</v>
      </c>
      <c r="F4" s="39">
        <f t="shared" ref="F4:F6" ca="1" si="3">VLOOKUP($B4,FinalDeal_Vlookup,3,0)</f>
        <v>160</v>
      </c>
      <c r="G4" s="39">
        <v>0</v>
      </c>
      <c r="H4" s="39">
        <f t="shared" ca="1" si="1"/>
        <v>110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50</v>
      </c>
    </row>
    <row r="5" spans="1:13" x14ac:dyDescent="0.3">
      <c r="A5" s="16"/>
      <c r="B5" s="4" t="s">
        <v>58</v>
      </c>
      <c r="C5" s="3"/>
      <c r="D5" s="4"/>
      <c r="E5" s="42">
        <f t="shared" ref="E5:E6" ca="1" si="4">VLOOKUP($B5,FinalDeal_Vlookup,2,0)</f>
        <v>0</v>
      </c>
      <c r="F5" s="39">
        <f t="shared" ca="1" si="3"/>
        <v>50</v>
      </c>
      <c r="G5" s="39">
        <v>0</v>
      </c>
      <c r="H5" s="39">
        <f t="shared" ref="H5:H6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6" ca="1" si="6">VLOOKUP($B5,FinalDeal_Vlookup,5,0)</f>
        <v>50</v>
      </c>
    </row>
    <row r="6" spans="1:13" ht="15" thickBot="1" x14ac:dyDescent="0.35">
      <c r="A6" s="16"/>
      <c r="B6" s="4" t="s">
        <v>59</v>
      </c>
      <c r="C6" s="3"/>
      <c r="D6" s="4"/>
      <c r="E6" s="42">
        <f t="shared" ca="1" si="4"/>
        <v>568</v>
      </c>
      <c r="F6" s="39">
        <f t="shared" ca="1" si="3"/>
        <v>1000</v>
      </c>
      <c r="G6" s="39">
        <v>0</v>
      </c>
      <c r="H6" s="39">
        <f t="shared" ca="1" si="5"/>
        <v>1067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501</v>
      </c>
    </row>
    <row r="7" spans="1:13" ht="15" thickBot="1" x14ac:dyDescent="0.35">
      <c r="A7" s="16"/>
      <c r="B7" s="19"/>
      <c r="C7" s="18"/>
      <c r="D7" s="19" t="s">
        <v>18</v>
      </c>
      <c r="E7" s="24">
        <f ca="1">SUM(E3:E6)</f>
        <v>568</v>
      </c>
      <c r="F7" s="24">
        <f ca="1">SUM(F3:F6)</f>
        <v>1310</v>
      </c>
      <c r="G7" s="24">
        <f>SUM(G3:G6)</f>
        <v>0</v>
      </c>
      <c r="H7" s="24">
        <f ca="1">SUM(H3:H6)</f>
        <v>1222</v>
      </c>
      <c r="I7" s="24">
        <f>SUM(I3:I6)</f>
        <v>0</v>
      </c>
      <c r="J7" s="24">
        <f>SUM(J3:J6)</f>
        <v>0</v>
      </c>
      <c r="K7" s="24">
        <f>SUM(K3:K6)</f>
        <v>0</v>
      </c>
      <c r="L7" s="24">
        <f>SUM(L3:L6)</f>
        <v>0</v>
      </c>
      <c r="M7" s="25">
        <f ca="1">SUM(M3:M6)</f>
        <v>656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6"/>
  <sheetViews>
    <sheetView workbookViewId="0">
      <selection sqref="A1:L16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6" t="s">
        <v>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4.4" customHeight="1" x14ac:dyDescent="0.3">
      <c r="A3" s="66" t="s">
        <v>60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14.4" customHeight="1" x14ac:dyDescent="0.3">
      <c r="A4" s="66" t="s">
        <v>68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4.4" customHeight="1" x14ac:dyDescent="0.3">
      <c r="A5" s="66" t="s">
        <v>38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4.4" customHeight="1" x14ac:dyDescent="0.3">
      <c r="A6" s="65" t="s">
        <v>40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14.4" customHeight="1" x14ac:dyDescent="0.3">
      <c r="A7" s="65" t="s">
        <v>61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x14ac:dyDescent="0.3">
      <c r="A8" s="59" t="s">
        <v>12</v>
      </c>
      <c r="B8" s="59" t="s">
        <v>62</v>
      </c>
      <c r="C8" s="59" t="s">
        <v>39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x14ac:dyDescent="0.3">
      <c r="A9" s="60" t="s">
        <v>63</v>
      </c>
      <c r="B9" s="61">
        <v>3954208</v>
      </c>
      <c r="C9" s="60" t="s">
        <v>64</v>
      </c>
      <c r="D9" s="61">
        <v>0</v>
      </c>
      <c r="E9" s="61">
        <v>40</v>
      </c>
      <c r="F9" s="61">
        <v>0</v>
      </c>
      <c r="G9" s="61">
        <v>40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</row>
    <row r="10" spans="1:12" x14ac:dyDescent="0.3">
      <c r="A10" s="60" t="s">
        <v>63</v>
      </c>
      <c r="B10" s="61">
        <v>3954208</v>
      </c>
      <c r="C10" s="60" t="s">
        <v>56</v>
      </c>
      <c r="D10" s="61">
        <v>0</v>
      </c>
      <c r="E10" s="61">
        <v>100</v>
      </c>
      <c r="F10" s="61">
        <v>0</v>
      </c>
      <c r="G10" s="61">
        <v>45</v>
      </c>
      <c r="H10" s="61">
        <v>0</v>
      </c>
      <c r="I10" s="61">
        <v>0</v>
      </c>
      <c r="J10" s="61">
        <v>0</v>
      </c>
      <c r="K10" s="61">
        <v>0</v>
      </c>
      <c r="L10" s="61">
        <v>55</v>
      </c>
    </row>
    <row r="11" spans="1:12" x14ac:dyDescent="0.3">
      <c r="A11" s="60" t="s">
        <v>63</v>
      </c>
      <c r="B11" s="61">
        <v>3954208</v>
      </c>
      <c r="C11" s="60" t="s">
        <v>57</v>
      </c>
      <c r="D11" s="61">
        <v>0</v>
      </c>
      <c r="E11" s="61">
        <v>160</v>
      </c>
      <c r="F11" s="61">
        <v>0</v>
      </c>
      <c r="G11" s="61">
        <v>110</v>
      </c>
      <c r="H11" s="61">
        <v>0</v>
      </c>
      <c r="I11" s="61">
        <v>0</v>
      </c>
      <c r="J11" s="61">
        <v>0</v>
      </c>
      <c r="K11" s="61">
        <v>0</v>
      </c>
      <c r="L11" s="61">
        <v>50</v>
      </c>
    </row>
    <row r="12" spans="1:12" x14ac:dyDescent="0.3">
      <c r="A12" s="60" t="s">
        <v>63</v>
      </c>
      <c r="B12" s="61">
        <v>3954208</v>
      </c>
      <c r="C12" s="60" t="s">
        <v>58</v>
      </c>
      <c r="D12" s="61">
        <v>0</v>
      </c>
      <c r="E12" s="61">
        <v>50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50</v>
      </c>
    </row>
    <row r="13" spans="1:12" x14ac:dyDescent="0.3">
      <c r="A13" s="60" t="s">
        <v>63</v>
      </c>
      <c r="B13" s="61">
        <v>3954208</v>
      </c>
      <c r="C13" s="60" t="s">
        <v>59</v>
      </c>
      <c r="D13" s="61">
        <v>568</v>
      </c>
      <c r="E13" s="61">
        <v>1000</v>
      </c>
      <c r="F13" s="61">
        <v>0</v>
      </c>
      <c r="G13" s="61">
        <v>1067</v>
      </c>
      <c r="H13" s="61">
        <v>0</v>
      </c>
      <c r="I13" s="61">
        <v>0</v>
      </c>
      <c r="J13" s="61">
        <v>0</v>
      </c>
      <c r="K13" s="61">
        <v>0</v>
      </c>
      <c r="L13" s="61">
        <v>501</v>
      </c>
    </row>
    <row r="14" spans="1:12" x14ac:dyDescent="0.3">
      <c r="A14" s="60" t="s">
        <v>63</v>
      </c>
      <c r="B14" s="61">
        <v>3954208</v>
      </c>
      <c r="C14" s="60" t="s">
        <v>65</v>
      </c>
      <c r="D14" s="61">
        <v>0</v>
      </c>
      <c r="E14" s="61">
        <v>120</v>
      </c>
      <c r="F14" s="61">
        <v>0</v>
      </c>
      <c r="G14" s="61">
        <v>120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</row>
    <row r="15" spans="1:12" x14ac:dyDescent="0.3">
      <c r="A15" s="60" t="s">
        <v>63</v>
      </c>
      <c r="B15" s="61">
        <v>3954208</v>
      </c>
      <c r="C15" s="60" t="s">
        <v>66</v>
      </c>
      <c r="D15" s="61">
        <v>0</v>
      </c>
      <c r="E15" s="61">
        <v>50</v>
      </c>
      <c r="F15" s="61">
        <v>0</v>
      </c>
      <c r="G15" s="61">
        <v>50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</row>
    <row r="16" spans="1:12" x14ac:dyDescent="0.3">
      <c r="A16" s="86" t="s">
        <v>67</v>
      </c>
      <c r="B16" s="60"/>
      <c r="C16" s="60"/>
      <c r="D16" s="61">
        <v>568</v>
      </c>
      <c r="E16" s="61">
        <v>1520</v>
      </c>
      <c r="F16" s="61">
        <v>0</v>
      </c>
      <c r="G16" s="61">
        <v>1432</v>
      </c>
      <c r="H16" s="61">
        <v>0</v>
      </c>
      <c r="I16" s="61">
        <v>0</v>
      </c>
      <c r="J16" s="61">
        <v>0</v>
      </c>
      <c r="K16" s="61">
        <v>0</v>
      </c>
      <c r="L16" s="61">
        <v>656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"/>
  <sheetViews>
    <sheetView workbookViewId="0">
      <selection activeCell="B3" sqref="A3:XFD107"/>
    </sheetView>
  </sheetViews>
  <sheetFormatPr defaultRowHeight="14.4" x14ac:dyDescent="0.3"/>
  <sheetData>
    <row r="1" spans="1:3" x14ac:dyDescent="0.3">
      <c r="A1" t="s">
        <v>31</v>
      </c>
      <c r="B1">
        <f>VLOOKUP(A1,'[2]Product Master Sheet'!$B$2:$F$506,5,0)</f>
        <v>16</v>
      </c>
      <c r="C1">
        <v>3880</v>
      </c>
    </row>
    <row r="2" spans="1:3" x14ac:dyDescent="0.3">
      <c r="A2" t="s">
        <v>37</v>
      </c>
      <c r="B2">
        <f>VLOOKUP(A2,'[2]Product Master Sheet'!$B$2:$F$506,5,0)</f>
        <v>30</v>
      </c>
      <c r="C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1"/>
  <sheetViews>
    <sheetView showGridLines="0" tabSelected="1" workbookViewId="0">
      <selection activeCell="A3" sqref="A3"/>
    </sheetView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7" t="s">
        <v>41</v>
      </c>
      <c r="C1" s="68"/>
      <c r="D1" s="68"/>
      <c r="E1" s="68"/>
      <c r="F1" s="68"/>
      <c r="G1" s="68"/>
      <c r="H1" s="68"/>
      <c r="I1" s="68"/>
      <c r="J1" s="69"/>
      <c r="K1" s="67" t="s">
        <v>42</v>
      </c>
      <c r="L1" s="68"/>
      <c r="M1" s="68"/>
      <c r="N1" s="68"/>
      <c r="O1" s="68"/>
      <c r="P1" s="68"/>
      <c r="Q1" s="68"/>
      <c r="R1" s="68"/>
      <c r="S1" s="69"/>
      <c r="T1" s="67" t="s">
        <v>13</v>
      </c>
      <c r="U1" s="68"/>
      <c r="V1" s="68"/>
      <c r="W1" s="68"/>
      <c r="X1" s="68"/>
      <c r="Y1" s="68"/>
      <c r="Z1" s="68"/>
      <c r="AA1" s="68"/>
      <c r="AB1" s="6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64</v>
      </c>
      <c r="B4" s="20">
        <v>0</v>
      </c>
      <c r="C4" s="20">
        <v>40</v>
      </c>
      <c r="D4" s="20">
        <v>0</v>
      </c>
      <c r="E4" s="20">
        <v>40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10" si="0">C4-L4</f>
        <v>40</v>
      </c>
      <c r="V4" s="28">
        <f t="shared" ref="V4:V10" si="1">D4-M4</f>
        <v>0</v>
      </c>
      <c r="W4" s="28">
        <f t="shared" ref="W4:W10" si="2">E4-N4</f>
        <v>40</v>
      </c>
      <c r="X4" s="28">
        <f t="shared" ref="X4:X10" si="3">F4-O4</f>
        <v>0</v>
      </c>
      <c r="Y4" s="28">
        <f t="shared" ref="Y4:Y10" si="4">G4-P4</f>
        <v>0</v>
      </c>
      <c r="Z4" s="28">
        <f t="shared" ref="Z4:Z10" si="5">H4-Q4</f>
        <v>0</v>
      </c>
      <c r="AA4" s="28">
        <f t="shared" ref="AA4:AA10" si="6">I4-R4</f>
        <v>0</v>
      </c>
      <c r="AB4" s="20">
        <f t="shared" ref="AB4:AB10" si="7">J4-S4</f>
        <v>0</v>
      </c>
      <c r="AC4" s="17" t="str">
        <f>IF(AND(T4=0,AB4=0),"Ok","Issue")</f>
        <v>Ok</v>
      </c>
    </row>
    <row r="5" spans="1:29" x14ac:dyDescent="0.3">
      <c r="A5" s="17" t="s">
        <v>56</v>
      </c>
      <c r="B5" s="20">
        <v>0</v>
      </c>
      <c r="C5" s="20">
        <v>100</v>
      </c>
      <c r="D5" s="20">
        <v>0</v>
      </c>
      <c r="E5" s="20">
        <v>45</v>
      </c>
      <c r="F5" s="20">
        <v>0</v>
      </c>
      <c r="G5" s="20">
        <v>0</v>
      </c>
      <c r="H5" s="20">
        <v>0</v>
      </c>
      <c r="I5" s="20">
        <v>0</v>
      </c>
      <c r="J5" s="20">
        <v>55</v>
      </c>
      <c r="K5" s="27">
        <v>0</v>
      </c>
      <c r="L5" s="20">
        <v>100</v>
      </c>
      <c r="M5" s="20">
        <v>0</v>
      </c>
      <c r="N5" s="20">
        <v>45</v>
      </c>
      <c r="O5" s="20">
        <v>0</v>
      </c>
      <c r="P5" s="20">
        <v>0</v>
      </c>
      <c r="Q5" s="20">
        <v>0</v>
      </c>
      <c r="R5" s="20">
        <v>0</v>
      </c>
      <c r="S5" s="26">
        <v>55</v>
      </c>
      <c r="T5" s="20">
        <f t="shared" ref="T5:T10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10" si="9">IF(AND(T5=0,AB5=0),"Ok","Issue")</f>
        <v>Ok</v>
      </c>
    </row>
    <row r="6" spans="1:29" x14ac:dyDescent="0.3">
      <c r="A6" s="17" t="s">
        <v>57</v>
      </c>
      <c r="B6" s="20">
        <v>0</v>
      </c>
      <c r="C6" s="20">
        <v>160</v>
      </c>
      <c r="D6" s="20">
        <v>0</v>
      </c>
      <c r="E6" s="20">
        <v>110</v>
      </c>
      <c r="F6" s="20">
        <v>0</v>
      </c>
      <c r="G6" s="20">
        <v>0</v>
      </c>
      <c r="H6" s="20">
        <v>0</v>
      </c>
      <c r="I6" s="20">
        <v>0</v>
      </c>
      <c r="J6" s="26">
        <v>50</v>
      </c>
      <c r="K6" s="27">
        <v>0</v>
      </c>
      <c r="L6" s="20">
        <v>160</v>
      </c>
      <c r="M6" s="20">
        <v>0</v>
      </c>
      <c r="N6" s="20">
        <v>110</v>
      </c>
      <c r="O6" s="20">
        <v>0</v>
      </c>
      <c r="P6" s="20">
        <v>0</v>
      </c>
      <c r="Q6" s="20">
        <v>0</v>
      </c>
      <c r="R6" s="20">
        <v>0</v>
      </c>
      <c r="S6" s="26">
        <v>50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58</v>
      </c>
      <c r="B7" s="20">
        <v>0</v>
      </c>
      <c r="C7" s="20">
        <v>50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50</v>
      </c>
      <c r="K7" s="27">
        <v>0</v>
      </c>
      <c r="L7" s="20">
        <v>50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50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59</v>
      </c>
      <c r="B8" s="20">
        <v>568</v>
      </c>
      <c r="C8" s="20">
        <v>1000</v>
      </c>
      <c r="D8" s="20">
        <v>0</v>
      </c>
      <c r="E8" s="20">
        <v>1067</v>
      </c>
      <c r="F8" s="20">
        <v>0</v>
      </c>
      <c r="G8" s="20">
        <v>0</v>
      </c>
      <c r="H8" s="20">
        <v>0</v>
      </c>
      <c r="I8" s="20">
        <v>0</v>
      </c>
      <c r="J8" s="26">
        <v>501</v>
      </c>
      <c r="K8" s="27">
        <v>568</v>
      </c>
      <c r="L8" s="20">
        <v>1000</v>
      </c>
      <c r="M8" s="20">
        <v>0</v>
      </c>
      <c r="N8" s="20">
        <v>1067</v>
      </c>
      <c r="O8" s="20">
        <v>0</v>
      </c>
      <c r="P8" s="20">
        <v>0</v>
      </c>
      <c r="Q8" s="20">
        <v>0</v>
      </c>
      <c r="R8" s="20">
        <v>0</v>
      </c>
      <c r="S8" s="26">
        <v>501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65</v>
      </c>
      <c r="B9" s="20">
        <v>0</v>
      </c>
      <c r="C9" s="20">
        <v>120</v>
      </c>
      <c r="D9" s="20">
        <v>0</v>
      </c>
      <c r="E9" s="20">
        <v>120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120</v>
      </c>
      <c r="V9" s="20">
        <f t="shared" si="1"/>
        <v>0</v>
      </c>
      <c r="W9" s="20">
        <f t="shared" si="2"/>
        <v>120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ht="15" thickBot="1" x14ac:dyDescent="0.35">
      <c r="A10" s="17" t="s">
        <v>66</v>
      </c>
      <c r="B10" s="20">
        <v>0</v>
      </c>
      <c r="C10" s="20">
        <v>50</v>
      </c>
      <c r="D10" s="20">
        <v>0</v>
      </c>
      <c r="E10" s="20">
        <v>50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8"/>
        <v>0</v>
      </c>
      <c r="U10" s="20">
        <f t="shared" si="0"/>
        <v>50</v>
      </c>
      <c r="V10" s="20">
        <f t="shared" si="1"/>
        <v>0</v>
      </c>
      <c r="W10" s="20">
        <f t="shared" si="2"/>
        <v>50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s="37" customFormat="1" ht="16.2" thickBot="1" x14ac:dyDescent="0.35">
      <c r="A11" s="32" t="s">
        <v>19</v>
      </c>
      <c r="B11" s="33">
        <f>SUM(B4:B10)</f>
        <v>568</v>
      </c>
      <c r="C11" s="33">
        <f>SUM(C4:C10)</f>
        <v>1520</v>
      </c>
      <c r="D11" s="33">
        <f>SUM(D4:D10)</f>
        <v>0</v>
      </c>
      <c r="E11" s="33">
        <f>SUM(E4:E10)</f>
        <v>1432</v>
      </c>
      <c r="F11" s="33">
        <f>SUM(F4:F10)</f>
        <v>0</v>
      </c>
      <c r="G11" s="33">
        <f>SUM(G4:G10)</f>
        <v>0</v>
      </c>
      <c r="H11" s="33">
        <f>SUM(H4:H10)</f>
        <v>0</v>
      </c>
      <c r="I11" s="33">
        <f>SUM(I4:I10)</f>
        <v>0</v>
      </c>
      <c r="J11" s="34">
        <f>SUM(J4:J10)</f>
        <v>656</v>
      </c>
      <c r="K11" s="35">
        <f>SUM(K4:K10)</f>
        <v>568</v>
      </c>
      <c r="L11" s="33">
        <f>SUM(L4:L10)</f>
        <v>1310</v>
      </c>
      <c r="M11" s="33">
        <f>SUM(M4:M10)</f>
        <v>0</v>
      </c>
      <c r="N11" s="33">
        <f>SUM(N4:N10)</f>
        <v>1222</v>
      </c>
      <c r="O11" s="33">
        <f>SUM(O4:O10)</f>
        <v>0</v>
      </c>
      <c r="P11" s="33">
        <f>SUM(P4:P10)</f>
        <v>0</v>
      </c>
      <c r="Q11" s="33">
        <f>SUM(Q4:Q10)</f>
        <v>0</v>
      </c>
      <c r="R11" s="33">
        <f>SUM(R4:R10)</f>
        <v>0</v>
      </c>
      <c r="S11" s="34">
        <f>SUM(S4:S10)</f>
        <v>656</v>
      </c>
      <c r="T11" s="33">
        <f>SUM(T4:T10)</f>
        <v>0</v>
      </c>
      <c r="U11" s="33">
        <f>SUM(U4:U10)</f>
        <v>210</v>
      </c>
      <c r="V11" s="33">
        <f>SUM(V4:V10)</f>
        <v>0</v>
      </c>
      <c r="W11" s="33">
        <f>SUM(W4:W10)</f>
        <v>210</v>
      </c>
      <c r="X11" s="33">
        <f>SUM(X4:X10)</f>
        <v>0</v>
      </c>
      <c r="Y11" s="33">
        <f>SUM(Y4:Y10)</f>
        <v>0</v>
      </c>
      <c r="Z11" s="33">
        <f>SUM(Z4:Z10)</f>
        <v>0</v>
      </c>
      <c r="AA11" s="33">
        <f>SUM(AA4:AA10)</f>
        <v>0</v>
      </c>
      <c r="AB11" s="34">
        <f>SUM(AB4:AB10)</f>
        <v>0</v>
      </c>
      <c r="AC11" s="36"/>
    </row>
  </sheetData>
  <mergeCells count="3">
    <mergeCell ref="B1:J1"/>
    <mergeCell ref="K1:S1"/>
    <mergeCell ref="T1:AB1"/>
  </mergeCells>
  <conditionalFormatting sqref="A5">
    <cfRule type="duplicateValues" dxfId="3" priority="2"/>
  </conditionalFormatting>
  <conditionalFormatting sqref="A4">
    <cfRule type="duplicateValues" dxfId="2" priority="12"/>
  </conditionalFormatting>
  <conditionalFormatting sqref="A11:A1048576 A1:A3">
    <cfRule type="duplicateValues" dxfId="1" priority="32"/>
  </conditionalFormatting>
  <conditionalFormatting sqref="A6:A10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2021-02-25T11:35:54Z</dcterms:modified>
</cp:coreProperties>
</file>