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4097958-G.B. AND COMPANY\"/>
    </mc:Choice>
  </mc:AlternateContent>
  <xr:revisionPtr revIDLastSave="0" documentId="13_ncr:1_{87EC40F0-B452-4A60-9914-C55D5F1B880C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working'!$A$1:$G$21</definedName>
    <definedName name="_xlnm._FilterDatabase" localSheetId="5" hidden="1">Reco!$A$3:$AC$24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6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" i="5"/>
  <c r="D27" i="1"/>
  <c r="C27" i="1"/>
  <c r="H26" i="1"/>
  <c r="F26" i="1"/>
  <c r="G26" i="1" s="1"/>
  <c r="H25" i="1"/>
  <c r="F25" i="1"/>
  <c r="G25" i="1" s="1"/>
  <c r="H24" i="1"/>
  <c r="I24" i="1" s="1"/>
  <c r="F24" i="1"/>
  <c r="G24" i="1" s="1"/>
  <c r="J23" i="1"/>
  <c r="K23" i="1" s="1"/>
  <c r="H23" i="1"/>
  <c r="I23" i="1" s="1"/>
  <c r="F23" i="1"/>
  <c r="G23" i="1" s="1"/>
  <c r="H22" i="1"/>
  <c r="J22" i="1" s="1"/>
  <c r="K22" i="1" s="1"/>
  <c r="F22" i="1"/>
  <c r="G22" i="1" s="1"/>
  <c r="H21" i="1"/>
  <c r="I21" i="1" s="1"/>
  <c r="F21" i="1"/>
  <c r="H20" i="1"/>
  <c r="I20" i="1" s="1"/>
  <c r="F20" i="1"/>
  <c r="G20" i="1" s="1"/>
  <c r="H19" i="1"/>
  <c r="I19" i="1" s="1"/>
  <c r="F19" i="1"/>
  <c r="G19" i="1" s="1"/>
  <c r="H18" i="1"/>
  <c r="F18" i="1"/>
  <c r="G18" i="1" s="1"/>
  <c r="H17" i="1"/>
  <c r="I17" i="1" s="1"/>
  <c r="F17" i="1"/>
  <c r="J17" i="1" s="1"/>
  <c r="K17" i="1" s="1"/>
  <c r="H16" i="1"/>
  <c r="I16" i="1" s="1"/>
  <c r="F16" i="1"/>
  <c r="G16" i="1" s="1"/>
  <c r="H15" i="1"/>
  <c r="I15" i="1" s="1"/>
  <c r="F15" i="1"/>
  <c r="G15" i="1" s="1"/>
  <c r="H14" i="1"/>
  <c r="J14" i="1" s="1"/>
  <c r="K14" i="1" s="1"/>
  <c r="F14" i="1"/>
  <c r="G14" i="1" s="1"/>
  <c r="H13" i="1"/>
  <c r="I13" i="1" s="1"/>
  <c r="F13" i="1"/>
  <c r="H12" i="1"/>
  <c r="I12" i="1" s="1"/>
  <c r="F12" i="1"/>
  <c r="G12" i="1" s="1"/>
  <c r="H11" i="1"/>
  <c r="I11" i="1" s="1"/>
  <c r="F11" i="1"/>
  <c r="G11" i="1" s="1"/>
  <c r="H10" i="1"/>
  <c r="F10" i="1"/>
  <c r="G10" i="1" s="1"/>
  <c r="H9" i="1"/>
  <c r="I9" i="1" s="1"/>
  <c r="F9" i="1"/>
  <c r="H8" i="1"/>
  <c r="I8" i="1" s="1"/>
  <c r="F8" i="1"/>
  <c r="G8" i="1" s="1"/>
  <c r="H7" i="1"/>
  <c r="I7" i="1" s="1"/>
  <c r="F7" i="1"/>
  <c r="G7" i="1" s="1"/>
  <c r="J7" i="1" l="1"/>
  <c r="K7" i="1" s="1"/>
  <c r="J18" i="1"/>
  <c r="K18" i="1" s="1"/>
  <c r="J25" i="1"/>
  <c r="K25" i="1" s="1"/>
  <c r="J15" i="1"/>
  <c r="K15" i="1" s="1"/>
  <c r="J26" i="1"/>
  <c r="K26" i="1" s="1"/>
  <c r="J9" i="1"/>
  <c r="K9" i="1" s="1"/>
  <c r="J19" i="1"/>
  <c r="K19" i="1" s="1"/>
  <c r="J13" i="1"/>
  <c r="K13" i="1" s="1"/>
  <c r="J11" i="1"/>
  <c r="K11" i="1" s="1"/>
  <c r="J10" i="1"/>
  <c r="K10" i="1" s="1"/>
  <c r="J21" i="1"/>
  <c r="K21" i="1" s="1"/>
  <c r="J8" i="1"/>
  <c r="K8" i="1" s="1"/>
  <c r="J12" i="1"/>
  <c r="K12" i="1" s="1"/>
  <c r="J16" i="1"/>
  <c r="K16" i="1" s="1"/>
  <c r="J20" i="1"/>
  <c r="K20" i="1" s="1"/>
  <c r="J24" i="1"/>
  <c r="K24" i="1" s="1"/>
  <c r="G9" i="1"/>
  <c r="I10" i="1"/>
  <c r="G13" i="1"/>
  <c r="I14" i="1"/>
  <c r="G17" i="1"/>
  <c r="I18" i="1"/>
  <c r="G21" i="1"/>
  <c r="I22" i="1"/>
  <c r="I26" i="1"/>
  <c r="I25" i="1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W18" i="4" l="1"/>
  <c r="W12" i="4"/>
  <c r="U19" i="4"/>
  <c r="U20" i="4"/>
  <c r="AB22" i="4"/>
  <c r="AB12" i="4"/>
  <c r="W11" i="4"/>
  <c r="W19" i="4"/>
  <c r="T12" i="4"/>
  <c r="U22" i="4"/>
  <c r="U7" i="4"/>
  <c r="U8" i="4"/>
  <c r="W22" i="4"/>
  <c r="W7" i="4"/>
  <c r="W8" i="4"/>
  <c r="T5" i="4"/>
  <c r="U21" i="4"/>
  <c r="U5" i="4"/>
  <c r="U9" i="4"/>
  <c r="W21" i="4"/>
  <c r="W5" i="4"/>
  <c r="W9" i="4"/>
  <c r="T21" i="4"/>
  <c r="AB19" i="4"/>
  <c r="AB5" i="4"/>
  <c r="AB9" i="4"/>
  <c r="AB8" i="4"/>
  <c r="AB11" i="4"/>
  <c r="AB21" i="4"/>
  <c r="T20" i="4"/>
  <c r="T22" i="4"/>
  <c r="T7" i="4"/>
  <c r="T8" i="4"/>
  <c r="AB17" i="4"/>
  <c r="AB16" i="4"/>
  <c r="W14" i="4"/>
  <c r="T17" i="4"/>
  <c r="T16" i="4"/>
  <c r="U17" i="4"/>
  <c r="U16" i="4"/>
  <c r="W17" i="4"/>
  <c r="W16" i="4"/>
  <c r="U14" i="4"/>
  <c r="T14" i="4"/>
  <c r="AB14" i="4"/>
  <c r="X5" i="4"/>
  <c r="V6" i="4"/>
  <c r="Z8" i="4"/>
  <c r="AA11" i="4"/>
  <c r="AA19" i="4"/>
  <c r="AA23" i="4"/>
  <c r="Y6" i="4"/>
  <c r="AA13" i="4"/>
  <c r="W15" i="4"/>
  <c r="AA17" i="4"/>
  <c r="Y18" i="4"/>
  <c r="Y22" i="4"/>
  <c r="AA10" i="4"/>
  <c r="Y11" i="4"/>
  <c r="AA14" i="4"/>
  <c r="W20" i="4"/>
  <c r="X10" i="4"/>
  <c r="V11" i="4"/>
  <c r="X14" i="4"/>
  <c r="AB20" i="4"/>
  <c r="Z21" i="4"/>
  <c r="V23" i="4"/>
  <c r="AA6" i="4"/>
  <c r="T19" i="4"/>
  <c r="T23" i="4"/>
  <c r="Z5" i="4"/>
  <c r="V4" i="4"/>
  <c r="X7" i="4"/>
  <c r="T9" i="4"/>
  <c r="V12" i="4"/>
  <c r="T13" i="4"/>
  <c r="AB13" i="4"/>
  <c r="Z14" i="4"/>
  <c r="V20" i="4"/>
  <c r="Z22" i="4"/>
  <c r="X23" i="4"/>
  <c r="X4" i="4"/>
  <c r="V5" i="4"/>
  <c r="Z7" i="4"/>
  <c r="X8" i="4"/>
  <c r="AA4" i="4"/>
  <c r="Y5" i="4"/>
  <c r="AA8" i="4"/>
  <c r="V10" i="4"/>
  <c r="T11" i="4"/>
  <c r="Z12" i="4"/>
  <c r="T15" i="4"/>
  <c r="AB15" i="4"/>
  <c r="X17" i="4"/>
  <c r="V22" i="4"/>
  <c r="X6" i="4"/>
  <c r="Z9" i="4"/>
  <c r="AA12" i="4"/>
  <c r="Y13" i="4"/>
  <c r="U15" i="4"/>
  <c r="AA20" i="4"/>
  <c r="Y21" i="4"/>
  <c r="Z13" i="4"/>
  <c r="X22" i="4"/>
  <c r="AA21" i="4"/>
  <c r="AA7" i="4"/>
  <c r="T10" i="4"/>
  <c r="AB10" i="4"/>
  <c r="Z11" i="4"/>
  <c r="X12" i="4"/>
  <c r="X16" i="4"/>
  <c r="T18" i="4"/>
  <c r="AB18" i="4"/>
  <c r="Z19" i="4"/>
  <c r="AA22" i="4"/>
  <c r="Z23" i="4"/>
  <c r="AB7" i="4"/>
  <c r="Y8" i="4"/>
  <c r="V9" i="4"/>
  <c r="V14" i="4"/>
  <c r="AA15" i="4"/>
  <c r="Z15" i="4"/>
  <c r="Y16" i="4"/>
  <c r="AA18" i="4"/>
  <c r="AB23" i="4"/>
  <c r="AA5" i="4"/>
  <c r="Z6" i="4"/>
  <c r="U10" i="4"/>
  <c r="U13" i="4"/>
  <c r="AA16" i="4"/>
  <c r="Z17" i="4"/>
  <c r="V18" i="4"/>
  <c r="X20" i="4"/>
  <c r="V21" i="4"/>
  <c r="W23" i="4"/>
  <c r="Y7" i="4"/>
  <c r="V8" i="4"/>
  <c r="AA9" i="4"/>
  <c r="W10" i="4"/>
  <c r="W13" i="4"/>
  <c r="X15" i="4"/>
  <c r="V16" i="4"/>
  <c r="X18" i="4"/>
  <c r="V19" i="4"/>
  <c r="X21" i="4"/>
  <c r="X11" i="4"/>
  <c r="Y12" i="4"/>
  <c r="V15" i="4"/>
  <c r="Y17" i="4"/>
  <c r="Z18" i="4"/>
  <c r="X9" i="4"/>
  <c r="Y10" i="4"/>
  <c r="V13" i="4"/>
  <c r="Y15" i="4"/>
  <c r="Z16" i="4"/>
  <c r="U18" i="4"/>
  <c r="Y4" i="4"/>
  <c r="V7" i="4"/>
  <c r="Y9" i="4"/>
  <c r="Z10" i="4"/>
  <c r="U12" i="4"/>
  <c r="X19" i="4"/>
  <c r="Y20" i="4"/>
  <c r="Z4" i="4"/>
  <c r="U11" i="4"/>
  <c r="X13" i="4"/>
  <c r="Y14" i="4"/>
  <c r="V17" i="4"/>
  <c r="Y19" i="4"/>
  <c r="Z20" i="4"/>
  <c r="U23" i="4"/>
  <c r="Y23" i="4"/>
  <c r="B2" i="6"/>
  <c r="AC17" i="4" l="1"/>
  <c r="AC9" i="4"/>
  <c r="AC5" i="4"/>
  <c r="AC11" i="4"/>
  <c r="AC13" i="4"/>
  <c r="AC19" i="4"/>
  <c r="AC20" i="4"/>
  <c r="AC23" i="4"/>
  <c r="AC21" i="4"/>
  <c r="AC15" i="4"/>
  <c r="AC10" i="4"/>
  <c r="AC22" i="4"/>
  <c r="AC7" i="4"/>
  <c r="AC18" i="4"/>
  <c r="AC14" i="4"/>
  <c r="AC8" i="4"/>
  <c r="AC16" i="4"/>
  <c r="AC12" i="4"/>
  <c r="F3" i="2"/>
  <c r="U6" i="4" l="1"/>
  <c r="U4" i="4"/>
  <c r="M3" i="2"/>
  <c r="H3" i="2"/>
  <c r="E3" i="2"/>
  <c r="Q11" i="5"/>
  <c r="T6" i="4" l="1"/>
  <c r="T4" i="4"/>
  <c r="W6" i="4"/>
  <c r="W4" i="4"/>
  <c r="AB6" i="4"/>
  <c r="AB4" i="4"/>
  <c r="B1" i="6"/>
  <c r="AC6" i="4" l="1"/>
  <c r="AC4" i="4"/>
  <c r="J24" i="4" l="1"/>
  <c r="H24" i="4"/>
  <c r="E24" i="4"/>
  <c r="M24" i="4"/>
  <c r="P24" i="4"/>
  <c r="R24" i="4"/>
  <c r="I24" i="4"/>
  <c r="Q24" i="4"/>
  <c r="D24" i="4"/>
  <c r="L24" i="4"/>
  <c r="F24" i="4"/>
  <c r="N24" i="4"/>
  <c r="G24" i="4"/>
  <c r="C24" i="4"/>
  <c r="S24" i="4"/>
  <c r="O24" i="4"/>
  <c r="B24" i="4"/>
  <c r="M23" i="2" l="1"/>
  <c r="L23" i="2"/>
  <c r="K23" i="2"/>
  <c r="J23" i="2"/>
  <c r="I23" i="2"/>
  <c r="H23" i="2"/>
  <c r="G23" i="2"/>
  <c r="F23" i="2"/>
  <c r="E23" i="2"/>
  <c r="K24" i="4" l="1"/>
  <c r="AA24" i="4" l="1"/>
  <c r="X24" i="4"/>
  <c r="W24" i="4"/>
  <c r="T24" i="4"/>
  <c r="V24" i="4" l="1"/>
  <c r="Z24" i="4"/>
  <c r="AB24" i="4"/>
  <c r="U24" i="4"/>
  <c r="Y24" i="4"/>
</calcChain>
</file>

<file path=xl/sharedStrings.xml><?xml version="1.0" encoding="utf-8"?>
<sst xmlns="http://schemas.openxmlformats.org/spreadsheetml/2006/main" count="275" uniqueCount="100">
  <si>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</si>
  <si>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</si>
  <si>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</si>
  <si>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</si>
  <si>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</si>
  <si>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</si>
  <si>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</si>
  <si>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</si>
  <si>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</si>
  <si>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</si>
  <si>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</si>
  <si>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</si>
  <si>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</si>
  <si>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</si>
  <si>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</si>
  <si>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</si>
  <si>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</si>
  <si>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</si>
  <si>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</si>
  <si>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GRANDTOTAL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</si>
  <si>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</si>
  <si>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</si>
  <si>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</si>
  <si>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</si>
  <si>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</si>
  <si>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</si>
  <si>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</si>
  <si>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</si>
  <si>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</si>
  <si>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</si>
  <si>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ADMIRE WG70 125X(8X2GR) BAG IN</t>
  </si>
  <si>
    <t>ANTRACOL (T) WP70 40X250GR BAG IN</t>
  </si>
  <si>
    <t>DECIS EC 28 50X100ML BOT IN</t>
  </si>
  <si>
    <t>JUMP WG80 160X(10X2GR) BAG IN</t>
  </si>
  <si>
    <t>NATIVO WG75 50X100GR BAG IN</t>
  </si>
  <si>
    <t>OBERON (T) SC240 50X100ML BOT IN</t>
  </si>
  <si>
    <t>PLANOFIX SL4 5 50X100ML BOT IN</t>
  </si>
  <si>
    <t>REGENT (T) SC50 20X250ML BOT IN</t>
  </si>
  <si>
    <t>REGENT (T) SC50 50X100ML BOT IN</t>
  </si>
  <si>
    <t>SECTIN WG60 50X100GR BAG IN</t>
  </si>
  <si>
    <t>Sum of Opening Balance</t>
  </si>
  <si>
    <t>Sum of Inwards</t>
  </si>
  <si>
    <t>Sum of Outwards</t>
  </si>
  <si>
    <t>Sum of Closing Balance</t>
  </si>
  <si>
    <t>Company Name:-BAYER</t>
  </si>
  <si>
    <t>ANTRACOL (T) WP70 10X1KG BAG IN</t>
  </si>
  <si>
    <t>ANTRACOL (T) WP70 50X100GR BAG IN</t>
  </si>
  <si>
    <t>LARVIN (T) WP75 40X100GR BAG IN</t>
  </si>
  <si>
    <t>ALANTO (T) SC240 50X100ML BOT IN</t>
  </si>
  <si>
    <t>DISTRIBUTOR PRODUCTWISE</t>
  </si>
  <si>
    <t>PRODUCT</t>
  </si>
  <si>
    <t>OUTPUT IN : PIC,DETAILS AS : Column,CONSIDER : Voucher Date,INCLUDE VALIDATION : False</t>
  </si>
  <si>
    <t>FOLICUR (T) EC250 50X100ML BOT IN</t>
  </si>
  <si>
    <t>LUNA EXPERIENCE SC400 50X100ML BOT IN</t>
  </si>
  <si>
    <t>REGENT GR0 3 20X1KG BAG IN</t>
  </si>
  <si>
    <t>SAPCODE</t>
  </si>
  <si>
    <t>G.B. AND COMPANY</t>
  </si>
  <si>
    <t>DEEN DAYAL MARG DANKEENGANJ MIRZAPUR-231001 09-UTTAR PRADESH</t>
  </si>
  <si>
    <t>Phone : 8858108823</t>
  </si>
  <si>
    <t>BAYER STOCK &amp; SALES STATEMENT 01/01/2020 - 31/03/2020</t>
  </si>
  <si>
    <t xml:space="preserve"> </t>
  </si>
  <si>
    <t>PRODUCT DESCRIPTION</t>
  </si>
  <si>
    <t>OPENING
STOCK</t>
  </si>
  <si>
    <t>RECEIVE
QUANTITY</t>
  </si>
  <si>
    <t>ISSUE
QUANTITY</t>
  </si>
  <si>
    <t>CLOSING
STOCK</t>
  </si>
  <si>
    <t>sapl sale</t>
  </si>
  <si>
    <t>diff</t>
  </si>
  <si>
    <t>pur</t>
  </si>
  <si>
    <t>closing</t>
  </si>
  <si>
    <t>ADMIRE 2GM</t>
  </si>
  <si>
    <t>ALANTO 100 ML</t>
  </si>
  <si>
    <t>ANTRACOL 100GM</t>
  </si>
  <si>
    <t>ANTRACOL 1KG</t>
  </si>
  <si>
    <t>ANTRACOL 250 GM</t>
  </si>
  <si>
    <t>ATLANTIS 160GM</t>
  </si>
  <si>
    <t>DECIS EC 100% 100ML</t>
  </si>
  <si>
    <t>DECIS EC 100% 50ML</t>
  </si>
  <si>
    <t>DECIS EC 2.8% 100ML</t>
  </si>
  <si>
    <t>FOLICURE 100ML</t>
  </si>
  <si>
    <t>JUMP 2GM</t>
  </si>
  <si>
    <t>LARVIN 100 ML</t>
  </si>
  <si>
    <t>LUNA EXPERIENCE SC400 100 ML</t>
  </si>
  <si>
    <t>NATIVO 100GM</t>
  </si>
  <si>
    <t>OBERON 100 ML</t>
  </si>
  <si>
    <t>PLANOFIX 100 ML</t>
  </si>
  <si>
    <t>REGENT SC 1 LTR</t>
  </si>
  <si>
    <t>REGENT SC 100 ML</t>
  </si>
  <si>
    <t>REGENT SC 250 ML</t>
  </si>
  <si>
    <t>SECTIN 100GM</t>
  </si>
  <si>
    <t>DECIS EC101-2 100X50ML BOT IN</t>
  </si>
  <si>
    <t>ATLANTIS KL3 6 15X160GR BOT IN</t>
  </si>
  <si>
    <t>DECIS EC101-2 50X100ML BOX IN</t>
  </si>
  <si>
    <t>Stock and Sales FOR THE PERIOD 01-Jan-2020 TO 31-Mar-2020</t>
  </si>
  <si>
    <t>DISTRIBUTOR:G.B. And Company,</t>
  </si>
  <si>
    <t>ITEMALIAS</t>
  </si>
  <si>
    <t>G.B. And Company</t>
  </si>
  <si>
    <t>Generated on 6/28/2021 8:17:51 AM</t>
  </si>
  <si>
    <t>Zylem Report - 01-Jan-2020 TO 31-Mar-2020</t>
  </si>
  <si>
    <t>Dealer Report - 01-Jan-2020 TO 31-Mar-2020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</si>
</sst>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&quot;&quot;0&quot; pouch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161FF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0161FF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14" fillId="0" borderId="0" applyNumberFormat="0" applyFill="0" applyBorder="0" applyAlignment="0" applyProtection="0"/>
    <xf numFmtId="0" fontId="15" fillId="0" borderId="24" applyNumberFormat="0" applyFill="0" applyAlignment="0" applyProtection="0"/>
    <xf numFmtId="0" fontId="16" fillId="0" borderId="25" applyNumberFormat="0" applyFill="0" applyAlignment="0" applyProtection="0"/>
    <xf numFmtId="0" fontId="17" fillId="0" borderId="2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27" applyNumberFormat="0" applyAlignment="0" applyProtection="0"/>
    <xf numFmtId="0" fontId="22" fillId="11" borderId="28" applyNumberFormat="0" applyAlignment="0" applyProtection="0"/>
    <xf numFmtId="0" fontId="23" fillId="11" borderId="27" applyNumberFormat="0" applyAlignment="0" applyProtection="0"/>
    <xf numFmtId="0" fontId="24" fillId="0" borderId="29" applyNumberFormat="0" applyFill="0" applyAlignment="0" applyProtection="0"/>
    <xf numFmtId="0" fontId="25" fillId="12" borderId="30" applyNumberFormat="0" applyAlignment="0" applyProtection="0"/>
    <xf numFmtId="0" fontId="26" fillId="0" borderId="0" applyNumberFormat="0" applyFill="0" applyBorder="0" applyAlignment="0" applyProtection="0"/>
    <xf numFmtId="0" fontId="13" fillId="13" borderId="31" applyNumberFormat="0" applyFont="0" applyAlignment="0" applyProtection="0"/>
    <xf numFmtId="0" fontId="27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28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28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28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28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28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28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38" borderId="33" xfId="0" applyFont="1" applyFill="1" applyBorder="1" applyAlignment="1">
      <alignment horizontal="center" vertical="top"/>
    </xf>
    <xf numFmtId="0" fontId="1" fillId="38" borderId="33" xfId="0" applyFont="1" applyFill="1" applyBorder="1" applyAlignment="1">
      <alignment horizontal="center" vertical="top" wrapText="1"/>
    </xf>
    <xf numFmtId="0" fontId="1" fillId="38" borderId="34" xfId="0" applyFont="1" applyFill="1" applyBorder="1" applyAlignment="1">
      <alignment horizontal="center" vertical="top" wrapText="1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12" fillId="6" borderId="11" xfId="0" applyNumberFormat="1" applyFont="1" applyFill="1" applyBorder="1" applyAlignment="1">
      <alignment horizontal="left" wrapText="1"/>
    </xf>
    <xf numFmtId="0" fontId="29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ns19-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 &amp; Sales Statement"/>
      <sheetName val="sale"/>
      <sheetName val="Sheet1"/>
      <sheetName val="Sheet4"/>
      <sheetName val="Sheet3"/>
    </sheetNames>
    <sheetDataSet>
      <sheetData sheetId="0"/>
      <sheetData sheetId="1">
        <row r="5">
          <cell r="A5" t="str">
            <v>ADMIRE 2GM</v>
          </cell>
          <cell r="B5">
            <v>640</v>
          </cell>
        </row>
        <row r="6">
          <cell r="A6" t="str">
            <v>ALANTO 100 ML</v>
          </cell>
          <cell r="B6">
            <v>60</v>
          </cell>
        </row>
        <row r="7">
          <cell r="A7" t="str">
            <v>ANTRACOL 100GM</v>
          </cell>
          <cell r="B7">
            <v>505</v>
          </cell>
        </row>
        <row r="8">
          <cell r="A8" t="str">
            <v>ANTRACOL 1KG</v>
          </cell>
          <cell r="B8">
            <v>115</v>
          </cell>
        </row>
        <row r="9">
          <cell r="A9" t="str">
            <v>ANTRACOL 250 GM</v>
          </cell>
          <cell r="B9">
            <v>404</v>
          </cell>
        </row>
        <row r="10">
          <cell r="A10" t="str">
            <v>ATLANTIS 160GM</v>
          </cell>
          <cell r="B10">
            <v>1236</v>
          </cell>
        </row>
        <row r="11">
          <cell r="A11" t="str">
            <v>DECIS EC 100% 100ML</v>
          </cell>
          <cell r="B11">
            <v>175</v>
          </cell>
        </row>
        <row r="12">
          <cell r="A12" t="str">
            <v>DECIS EC 100% 50ML</v>
          </cell>
          <cell r="B12">
            <v>80</v>
          </cell>
        </row>
        <row r="13">
          <cell r="A13" t="str">
            <v>DECIS EC 2.8% 100ML</v>
          </cell>
          <cell r="B13">
            <v>360</v>
          </cell>
        </row>
        <row r="14">
          <cell r="A14" t="str">
            <v>FOLICURE 100ML</v>
          </cell>
          <cell r="B14">
            <v>124</v>
          </cell>
        </row>
        <row r="15">
          <cell r="A15" t="str">
            <v>JUMP 2GM</v>
          </cell>
          <cell r="B15">
            <v>3160</v>
          </cell>
        </row>
        <row r="16">
          <cell r="A16" t="str">
            <v>LARVIN 100 ML</v>
          </cell>
          <cell r="B16">
            <v>30</v>
          </cell>
        </row>
        <row r="17">
          <cell r="A17" t="str">
            <v>LUNA EXPERIENCE SC400 100 ML</v>
          </cell>
          <cell r="B17">
            <v>353</v>
          </cell>
        </row>
        <row r="18">
          <cell r="A18" t="str">
            <v>NATIVO 100GM</v>
          </cell>
          <cell r="B18">
            <v>92</v>
          </cell>
        </row>
        <row r="19">
          <cell r="A19" t="str">
            <v>OBERON 100 ML</v>
          </cell>
          <cell r="B19">
            <v>20</v>
          </cell>
        </row>
        <row r="20">
          <cell r="A20" t="str">
            <v>PLANOFIX 100 ML</v>
          </cell>
          <cell r="B20">
            <v>235</v>
          </cell>
        </row>
        <row r="21">
          <cell r="A21" t="str">
            <v>REGENT SC 1 LTR</v>
          </cell>
          <cell r="B21">
            <v>12</v>
          </cell>
        </row>
        <row r="22">
          <cell r="A22" t="str">
            <v>REGENT SC 100 ML</v>
          </cell>
          <cell r="B22">
            <v>325</v>
          </cell>
        </row>
        <row r="23">
          <cell r="A23" t="str">
            <v>REGENT SC 250 ML</v>
          </cell>
          <cell r="B23">
            <v>58</v>
          </cell>
        </row>
        <row r="24">
          <cell r="A24" t="str">
            <v>SECTIN 100GM</v>
          </cell>
          <cell r="B24">
            <v>150</v>
          </cell>
        </row>
      </sheetData>
      <sheetData sheetId="2"/>
      <sheetData sheetId="3">
        <row r="5">
          <cell r="A5" t="str">
            <v>ANTRACOL 100GM</v>
          </cell>
          <cell r="B5">
            <v>500</v>
          </cell>
        </row>
        <row r="6">
          <cell r="A6" t="str">
            <v>ANTRACOL 1KG</v>
          </cell>
          <cell r="B6">
            <v>40</v>
          </cell>
        </row>
        <row r="7">
          <cell r="A7" t="str">
            <v>ANTRACOL 250 GM</v>
          </cell>
          <cell r="B7">
            <v>80</v>
          </cell>
        </row>
        <row r="8">
          <cell r="A8" t="str">
            <v>DECIS EC 100% 100ML</v>
          </cell>
          <cell r="B8">
            <v>200</v>
          </cell>
        </row>
        <row r="9">
          <cell r="A9" t="str">
            <v>DECIS EC 100% 50ML</v>
          </cell>
          <cell r="B9">
            <v>200</v>
          </cell>
        </row>
        <row r="10">
          <cell r="A10" t="str">
            <v>DECIS EC 2.8% 100ML</v>
          </cell>
          <cell r="B10">
            <v>100</v>
          </cell>
        </row>
        <row r="11">
          <cell r="A11" t="str">
            <v>FOLICURE 100ML</v>
          </cell>
          <cell r="B11">
            <v>100</v>
          </cell>
        </row>
        <row r="12">
          <cell r="A12" t="str">
            <v>JUMP 2GM</v>
          </cell>
          <cell r="B12">
            <v>1600</v>
          </cell>
        </row>
        <row r="13">
          <cell r="A13" t="str">
            <v>LUNA EXPERIENCE SC400 100 ML</v>
          </cell>
          <cell r="B13">
            <v>350</v>
          </cell>
        </row>
        <row r="14">
          <cell r="A14" t="str">
            <v>PLANOFIX 100 ML</v>
          </cell>
          <cell r="B14">
            <v>100</v>
          </cell>
        </row>
        <row r="15">
          <cell r="A15" t="str">
            <v>REGENT SC 1 LTR</v>
          </cell>
          <cell r="B15">
            <v>10</v>
          </cell>
        </row>
        <row r="16">
          <cell r="A16" t="str">
            <v>REGENT SC 100 ML</v>
          </cell>
          <cell r="B16">
            <v>250</v>
          </cell>
        </row>
        <row r="17">
          <cell r="A17" t="str">
            <v>REGENT SC 250 ML</v>
          </cell>
          <cell r="B17">
            <v>20</v>
          </cell>
        </row>
        <row r="18">
          <cell r="A18" t="str">
            <v>SECTIN 100GM</v>
          </cell>
          <cell r="B18">
            <v>200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75.570979282405" createdVersion="6" refreshedVersion="7" minRefreshableVersion="3" recordCount="20" xr:uid="{3B4BF273-DF12-47AB-8880-CD036A8F0F8F}">
  <cacheSource type="worksheet">
    <worksheetSource name="=Dealer_Pivot"/>
  </cacheSource>
  <cacheFields count="7">
    <cacheField name="Product Name" numFmtId="0">
      <sharedItems/>
    </cacheField>
    <cacheField name="Opening Balance" numFmtId="0">
      <sharedItems containsSemiMixedTypes="0" containsString="0" containsNumber="1" containsInteger="1" minValue="16" maxValue="18554"/>
    </cacheField>
    <cacheField name="Inwards" numFmtId="0">
      <sharedItems containsSemiMixedTypes="0" containsString="0" containsNumber="1" containsInteger="1" minValue="0" maxValue="1600"/>
    </cacheField>
    <cacheField name="Outwards" numFmtId="0">
      <sharedItems containsSemiMixedTypes="0" containsString="0" containsNumber="1" containsInteger="1" minValue="12" maxValue="3160"/>
    </cacheField>
    <cacheField name="Closing Balance" numFmtId="0">
      <sharedItems containsSemiMixedTypes="0" containsString="0" containsNumber="1" containsInteger="1" minValue="14" maxValue="17914"/>
    </cacheField>
    <cacheField name="Combi Name" numFmtId="165">
      <sharedItems/>
    </cacheField>
    <cacheField name="Master Name" numFmtId="164">
      <sharedItems count="147">
        <s v="ADMIRE WG70 125X(8X2GR) BAG IN"/>
        <s v="ALANTO (T) SC240 50X100ML BOT IN"/>
        <s v="ANTRACOL (T) WP70 50X100GR BAG IN"/>
        <s v="ANTRACOL (T) WP70 10X1KG BAG IN"/>
        <s v="ANTRACOL (T) WP70 40X250GR BAG IN"/>
        <s v="ATLANTIS KL3 6 15X160GR BOT IN"/>
        <s v="DECIS EC101-2 50X100ML BOX IN"/>
        <s v="DECIS EC101-2 100X50ML BOT IN"/>
        <s v="DECIS EC 28 50X100ML BOT IN"/>
        <s v="FOLICUR (T) EC250 50X100ML BOT IN"/>
        <s v="JUMP WG80 160X(10X2GR) BAG IN"/>
        <s v="LARVIN (T) WP75 40X100GR BAG IN"/>
        <s v="LUNA EXPERIENCE SC400 50X100ML BOT IN"/>
        <s v="NATIVO WG75 50X100GR BAG IN"/>
        <s v="OBERON (T) SC240 50X100ML BOT IN"/>
        <s v="PLANOFIX SL4 5 50X100ML BOT IN"/>
        <s v="REGENT GR0 3 20X1KG BAG IN"/>
        <s v="REGENT (T) SC50 50X100ML BOT IN"/>
        <s v="REGENT (T) SC50 20X250ML BOT IN"/>
        <s v="SECTIN WG60 50X100GR BAG IN"/>
        <s v="SECTIN WG60 20X600GR BAG IN" u="1"/>
        <s v="PROFILER WG71 11 20X250GR BAG IN" u="1"/>
        <s v="REGENT GR0 3 4X5KG BAG IN" u="1"/>
        <s v="PLANOFIX SL45 10X1L BOT IN" u="1"/>
        <s v="FOOST WP50 20X250G BAG IN" u="1"/>
        <s v="FOOST WP50 24X500G BAG IN" u="1"/>
        <s v="REGENT (T) SC50 20X500ML BOT IN" u="1"/>
        <s v="BELT EXPERT SC480 100X50ML BOT IN" u="1"/>
        <s v="BELT EXPERT SC480 40X250ML BOT IN" u="1"/>
        <s v="BELT EXPERT SC480 50X100ML BOT IN" u="1"/>
        <s v="EVERGOL XTEND FS308 100X40ML BOT IN" u="1"/>
        <s v="EVERGOL XTEND FS308 40X25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NATIVO WG75 40X250GR BAG IN" u="1"/>
        <s v="ALION PLUS SC560 4X5L BOT IN" u="1"/>
        <e v="#N/A" u="1"/>
        <s v="REGENT (T) SC50 10X1L BOT IN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VELUM PRIME SC400 40X250ML BOT IN" u="1"/>
        <s v="LARVIN (T) WP75 10X1KG BAG IN" u="1"/>
        <s v="SENCOR WP70 60X100GR BAG IN" u="1"/>
        <s v="ADMIRE (T) WG70 150X30GR BOT IN" u="1"/>
        <s v="ADMIRE (T) WG70 30X150GR BOT IN" u="1"/>
        <s v="GAUCHO FS600 2X5L BOT IN" u="1"/>
        <s v="FENOS QUICK SC150 50X100ML BOT IN" u="1"/>
        <s v="FAME (T) SC480 10X(20X10ML) BOT IN" u="1"/>
        <s v="DISCOUNTINUE PRODUCT" u="1"/>
        <s v="LESENTA WG80 100X40GR BAG IN" u="1"/>
        <s v="LESENTA WG80 50X100GR BAG IN" u="1"/>
        <s v="New" u="1"/>
        <s v="FITREST SG5 40X100GR BOT IN" u="1"/>
        <s v="PLANOFIX SL4 5 20X500ML BOT IN" u="1"/>
        <s v="PLANOFIX SL4 5 40X250ML BOT IN" u="1"/>
        <s v="MELODY DUO WP66 8 10X800G BAG IN" u="1"/>
        <s v="SIMBOLA (T) SG20 20X250G BOT IN" u="1"/>
        <s v="SIMBOLA (T) SG20 50X100G BOT IN" u="1"/>
        <s v="REGENT GR0 3 1X25KG BOX WW" u="1"/>
        <s v="JUMP WG80 2X(15X100GR) BOT IN" u="1"/>
        <s v="OBERON (T) SC240 10X1L BOT IN" u="1"/>
        <s v="OBERON (T) SC240 20X500ML BOT IN" u="1"/>
        <s v="OBERON (T) SC240 40X200M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AMBITION 10X1L BOT IN" u="1"/>
        <s v="FAME (T) SC480 40X50ML BOT IN" u="1"/>
        <s v="FAME (T) SC480 4X500ML BOT IN" u="1"/>
        <s v="FAME (T) SC480 8X250ML BOT IN" u="1"/>
        <s v="MELODY DUO WP66 8 10X400GR BAG IN" u="1"/>
        <s v="MELODY DUO WP66 8 50X100GR BAG IN" u="1"/>
        <s v="FOLICUR (T) EC250 10X1L BOT IN" u="1"/>
        <s v="NATIVO WG75 10X1KG BAG IN" u="1"/>
        <s v="RAXIL EASY FS60 100X50ML BOT IN" u="1"/>
        <s v="RAXIL EASY FS60 50X100ML BOT IN" u="1"/>
        <s v="RICESTAR EC69 10X1L BOT IN" u="1"/>
        <s v="ADMIRE (T) WG70 60X75GR BOT IN" u="1"/>
        <s v="LARVIN (T) WP75 20X250GR BAG IN" u="1"/>
        <s v="LARVIN (T) WP75 20X500GR BAG IN" u="1"/>
        <s v="INFINITO SC687 5 10X1L BOT IN" u="1"/>
        <s v="INFINITO SC687 5 20X500ML BOT IN" u="1"/>
        <s v="INFINITO SC687 5 50X100ML BOT IN" u="1"/>
        <s v="NATIVO WG75 20X(10X10GR) BAG IN" u="1"/>
        <s v="LAUDIS SC630 3X230ML BOT IN" u="1"/>
        <s v="LAUDIS SC630 8X115ML BOT IN" u="1"/>
        <s v="GLAMORE WG80 40X50GR BOT IN" u="1"/>
        <s v="SPINTOR SC495 10X(20X7ML) BOT IN" u="1"/>
        <s v="CONFIDOR SUPER (T) SC350 50X50ML BOT IN" u="1"/>
        <s v="GAUCHO FS600 2X(5X1L) BOT IN" u="1"/>
        <s v="SIVANTO PRIME SL200 20X500ML BOT IN" u="1"/>
        <s v="SIVANTO PRIME SL200 40X250ML BOT IN" u="1"/>
        <s v="SIVANTO PRIME SL200 50X100ML BOT IN" u="1"/>
        <s v="SPINTOR SC495 20X75ML BOT IN" u="1"/>
        <s v="MOVENTO ENERGY SC240 10X1L BOT IN" u="1"/>
        <s v="FOLICUR (T) EC250 20X500ML BOT IN" u="1"/>
        <s v="FOLICUR (T) EC250 40X250ML BOT IN" u="1"/>
        <s v="ANTRACOL (T) WP70 20X500GR BAG IN" u="1"/>
        <s v="COUNCIL ACTIV WG30 12X(5X90GR) BOX IN" u="1"/>
        <s v="COUNCIL ACTIV WG30 8X(10X45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ALANTO (T) SC240 10X1L BOT IN" u="1"/>
        <s v="REGENT ULTRA GR0 6 5X4KG BAG IN" u="1"/>
        <s v="WHIPSUPER (T) EC90 20X500ML BOT IN" u="1"/>
        <s v="WHIPSUPER (T) EC90 40X250ML BOT IN" u="1"/>
        <s v="WHIPSUPER (T) EC90 50X100ML BOT IN" u="1"/>
        <s v="LUNA EXPERIENCE SC400 10X1L BOT IN" u="1"/>
        <s v="ALANTO (T) SC240 20X500ML BOT IN" u="1"/>
        <s v="ALANTO (T) SC240 40X250ML BOT IN" u="1"/>
        <s v="SIVANTO PRIME SL200 10X1L BOT IN" u="1"/>
        <s v="LAUDIS SC630 10X57.5ML BOT IN" u="1"/>
        <s v="DECIS EC 28 20X500ML BOT IN" u="1"/>
        <s v="DECIS EC 28 40X250ML BOT IN" u="1"/>
        <s v="CONFIDOR (T) SL200 10X1L BOT IN" u="1"/>
        <s v="AMBITION 20X500ML BOT IN" u="1"/>
        <s v="AMBITION 40X250ML BOT IN" u="1"/>
        <s v="LUNA EXPERIENCE SC400 40X250ML BOT IN" u="1"/>
        <s v="DECIS EC 28 10X1L BOT IN" u="1"/>
        <s v="ETHREL SL39 20X500ML BOT IN" u="1"/>
        <s v="ETHREL SL39 50X100ML BOT IN" u="1"/>
        <s v="ETHREL SL39 10X1L BOT IN" u="1"/>
        <s v="ALIETTE WP80 20X250GR BAG IN" u="1"/>
        <s v="ALIETTE WP80 20X500GR BAG IN" u="1"/>
        <s v="ALIETTE WP80 40X100GR BAG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s v="ADMIRE 2GM"/>
    <n v="18554"/>
    <n v="0"/>
    <n v="640"/>
    <n v="17914"/>
    <s v="ADMIRE 2GM"/>
    <x v="0"/>
  </r>
  <r>
    <s v="ALANTO 100 ML"/>
    <n v="143"/>
    <n v="0"/>
    <n v="60"/>
    <n v="83"/>
    <s v="ALANTO 100 ML"/>
    <x v="1"/>
  </r>
  <r>
    <s v="ANTRACOL 100GM"/>
    <n v="200"/>
    <n v="500"/>
    <n v="505"/>
    <n v="195"/>
    <s v="ANTRACOL 100GM"/>
    <x v="2"/>
  </r>
  <r>
    <s v="ANTRACOL 1KG"/>
    <n v="120"/>
    <n v="40"/>
    <n v="115"/>
    <n v="45"/>
    <s v="ANTRACOL 1KG"/>
    <x v="3"/>
  </r>
  <r>
    <s v="ANTRACOL 250 GM"/>
    <n v="511"/>
    <n v="80"/>
    <n v="404"/>
    <n v="187"/>
    <s v="ANTRACOL 250 GM"/>
    <x v="4"/>
  </r>
  <r>
    <s v="ATLANTIS 160GM"/>
    <n v="1260"/>
    <n v="0"/>
    <n v="1236"/>
    <n v="24"/>
    <s v="ATLANTIS 160GM"/>
    <x v="5"/>
  </r>
  <r>
    <s v="DECIS EC 100% 100ML"/>
    <n v="77"/>
    <n v="200"/>
    <n v="175"/>
    <n v="102"/>
    <s v="DECIS EC 100% 100ML"/>
    <x v="6"/>
  </r>
  <r>
    <s v="DECIS EC 100% 50ML"/>
    <n v="105"/>
    <n v="200"/>
    <n v="80"/>
    <n v="225"/>
    <s v="DECIS EC 100% 50ML"/>
    <x v="7"/>
  </r>
  <r>
    <s v="DECIS EC 2.8% 100ML"/>
    <n v="322"/>
    <n v="100"/>
    <n v="360"/>
    <n v="62"/>
    <s v="DECIS EC 2.8% 100ML"/>
    <x v="8"/>
  </r>
  <r>
    <s v="FOLICURE 100ML"/>
    <n v="99"/>
    <n v="100"/>
    <n v="124"/>
    <n v="75"/>
    <s v="FOLICURE 100ML"/>
    <x v="9"/>
  </r>
  <r>
    <s v="JUMP 2GM"/>
    <n v="12025"/>
    <n v="1600"/>
    <n v="3160"/>
    <n v="10465"/>
    <s v="JUMP 2GM"/>
    <x v="10"/>
  </r>
  <r>
    <s v="LARVIN 100 ML"/>
    <n v="78"/>
    <n v="0"/>
    <n v="30"/>
    <n v="48"/>
    <s v="LARVIN 100 ML"/>
    <x v="11"/>
  </r>
  <r>
    <s v="LUNA EXPERIENCE SC400 100 ML"/>
    <n v="215"/>
    <n v="350"/>
    <n v="353"/>
    <n v="212"/>
    <s v="LUNA EXPERIENCE SC400 100 ML"/>
    <x v="12"/>
  </r>
  <r>
    <s v="NATIVO 100GM"/>
    <n v="117"/>
    <n v="0"/>
    <n v="92"/>
    <n v="25"/>
    <s v="NATIVO 100GM"/>
    <x v="13"/>
  </r>
  <r>
    <s v="OBERON 100 ML"/>
    <n v="130"/>
    <n v="0"/>
    <n v="20"/>
    <n v="110"/>
    <s v="OBERON 100 ML"/>
    <x v="14"/>
  </r>
  <r>
    <s v="PLANOFIX 100 ML"/>
    <n v="210"/>
    <n v="100"/>
    <n v="235"/>
    <n v="75"/>
    <s v="PLANOFIX 100 ML"/>
    <x v="15"/>
  </r>
  <r>
    <s v="REGENT SC 1 LTR"/>
    <n v="16"/>
    <n v="10"/>
    <n v="12"/>
    <n v="14"/>
    <s v="REGENT SC 1 LTR"/>
    <x v="16"/>
  </r>
  <r>
    <s v="REGENT SC 100 ML"/>
    <n v="303"/>
    <n v="250"/>
    <n v="325"/>
    <n v="228"/>
    <s v="REGENT SC 100 ML"/>
    <x v="17"/>
  </r>
  <r>
    <s v="REGENT SC 250 ML"/>
    <n v="124"/>
    <n v="20"/>
    <n v="58"/>
    <n v="86"/>
    <s v="REGENT SC 250 ML"/>
    <x v="18"/>
  </r>
  <r>
    <s v="SECTIN 100GM"/>
    <n v="41"/>
    <n v="200"/>
    <n v="150"/>
    <n v="91"/>
    <s v="SECTIN 100GM"/>
    <x v="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6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22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48">
        <item x="0"/>
        <item m="1" x="44"/>
        <item x="1"/>
        <item m="1" x="145"/>
        <item m="1" x="122"/>
        <item m="1" x="143"/>
        <item m="1" x="144"/>
        <item m="1" x="43"/>
        <item m="1" x="82"/>
        <item m="1" x="137"/>
        <item m="1" x="136"/>
        <item x="2"/>
        <item x="3"/>
        <item x="4"/>
        <item m="1" x="113"/>
        <item m="1" x="29"/>
        <item m="1" x="37"/>
        <item m="1" x="135"/>
        <item m="1" x="35"/>
        <item m="1" x="36"/>
        <item m="1" x="34"/>
        <item m="1" x="51"/>
        <item m="1" x="49"/>
        <item m="1" x="50"/>
        <item m="1" x="104"/>
        <item m="1" x="114"/>
        <item x="8"/>
        <item m="1" x="139"/>
        <item m="1" x="134"/>
        <item m="1" x="133"/>
        <item x="7"/>
        <item m="1" x="141"/>
        <item m="1" x="142"/>
        <item m="1" x="140"/>
        <item m="1" x="32"/>
        <item m="1" x="30"/>
        <item m="1" x="60"/>
        <item m="1" x="83"/>
        <item m="1" x="59"/>
        <item x="9"/>
        <item m="1" x="88"/>
        <item m="1" x="112"/>
        <item m="1" x="111"/>
        <item m="1" x="24"/>
        <item m="1" x="25"/>
        <item m="1" x="48"/>
        <item m="1" x="47"/>
        <item m="1" x="46"/>
        <item m="1" x="121"/>
        <item m="1" x="102"/>
        <item m="1" x="98"/>
        <item m="1" x="96"/>
        <item m="1" x="97"/>
        <item x="10"/>
        <item m="1" x="76"/>
        <item x="11"/>
        <item m="1" x="54"/>
        <item m="1" x="94"/>
        <item m="1" x="95"/>
        <item m="1" x="101"/>
        <item m="1" x="100"/>
        <item m="1" x="132"/>
        <item m="1" x="63"/>
        <item m="1" x="62"/>
        <item x="12"/>
        <item m="1" x="86"/>
        <item m="1" x="87"/>
        <item m="1" x="68"/>
        <item m="1" x="117"/>
        <item m="1" x="116"/>
        <item x="13"/>
        <item m="1" x="89"/>
        <item m="1" x="42"/>
        <item m="1" x="41"/>
        <item m="1" x="40"/>
        <item x="14"/>
        <item m="1" x="75"/>
        <item m="1" x="74"/>
        <item x="15"/>
        <item m="1" x="23"/>
        <item m="1" x="67"/>
        <item m="1" x="66"/>
        <item m="1" x="21"/>
        <item m="1" x="81"/>
        <item m="1" x="80"/>
        <item x="16"/>
        <item m="1" x="71"/>
        <item m="1" x="22"/>
        <item x="17"/>
        <item m="1" x="45"/>
        <item x="18"/>
        <item m="1" x="26"/>
        <item m="1" x="124"/>
        <item m="1" x="92"/>
        <item m="1" x="39"/>
        <item m="1" x="38"/>
        <item x="19"/>
        <item m="1" x="20"/>
        <item m="1" x="55"/>
        <item m="1" x="120"/>
        <item m="1" x="33"/>
        <item m="1" x="119"/>
        <item m="1" x="118"/>
        <item m="1" x="109"/>
        <item m="1" x="53"/>
        <item m="1" x="127"/>
        <item m="1" x="126"/>
        <item m="1" x="125"/>
        <item m="1" x="57"/>
        <item m="1" x="56"/>
        <item m="1" x="93"/>
        <item m="1" x="123"/>
        <item m="1" x="130"/>
        <item m="1" x="129"/>
        <item m="1" x="28"/>
        <item m="1" x="27"/>
        <item m="1" x="115"/>
        <item m="1" x="31"/>
        <item m="1" x="146"/>
        <item m="1" x="85"/>
        <item m="1" x="84"/>
        <item m="1" x="65"/>
        <item m="1" x="105"/>
        <item m="1" x="58"/>
        <item m="1" x="72"/>
        <item m="1" x="138"/>
        <item m="1" x="128"/>
        <item m="1" x="110"/>
        <item m="1" x="99"/>
        <item m="1" x="73"/>
        <item m="1" x="64"/>
        <item m="1" x="61"/>
        <item m="1" x="91"/>
        <item m="1" x="90"/>
        <item m="1" x="79"/>
        <item m="1" x="70"/>
        <item m="1" x="69"/>
        <item m="1" x="108"/>
        <item m="1" x="131"/>
        <item m="1" x="107"/>
        <item m="1" x="106"/>
        <item m="1" x="103"/>
        <item m="1" x="78"/>
        <item m="1" x="77"/>
        <item m="1" x="52"/>
        <item x="5"/>
        <item x="6"/>
        <item t="default"/>
      </items>
    </pivotField>
  </pivotFields>
  <rowFields count="1">
    <field x="6"/>
  </rowFields>
  <rowItems count="21">
    <i>
      <x/>
    </i>
    <i>
      <x v="2"/>
    </i>
    <i>
      <x v="11"/>
    </i>
    <i>
      <x v="12"/>
    </i>
    <i>
      <x v="13"/>
    </i>
    <i>
      <x v="26"/>
    </i>
    <i>
      <x v="30"/>
    </i>
    <i>
      <x v="39"/>
    </i>
    <i>
      <x v="53"/>
    </i>
    <i>
      <x v="55"/>
    </i>
    <i>
      <x v="64"/>
    </i>
    <i>
      <x v="70"/>
    </i>
    <i>
      <x v="75"/>
    </i>
    <i>
      <x v="78"/>
    </i>
    <i>
      <x v="85"/>
    </i>
    <i>
      <x v="88"/>
    </i>
    <i>
      <x v="90"/>
    </i>
    <i>
      <x v="96"/>
    </i>
    <i>
      <x v="145"/>
    </i>
    <i>
      <x v="14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7"/>
  <sheetViews>
    <sheetView workbookViewId="0">
      <selection activeCell="B27" sqref="B27"/>
    </sheetView>
  </sheetViews>
  <sheetFormatPr defaultRowHeight="14.4" x14ac:dyDescent="0.3"/>
  <cols>
    <col min="1" max="1" width="29.44140625" bestFit="1" customWidth="1"/>
    <col min="2" max="2" width="12.33203125" bestFit="1" customWidth="1"/>
    <col min="3" max="3" width="10.6640625" bestFit="1" customWidth="1"/>
    <col min="4" max="4" width="10.33203125" bestFit="1" customWidth="1"/>
  </cols>
  <sheetData>
    <row r="1" spans="1:11" ht="18" x14ac:dyDescent="0.3">
      <c r="A1" s="58" t="s">
        <v>56</v>
      </c>
      <c r="B1" s="58"/>
      <c r="C1" s="58"/>
      <c r="D1" s="58"/>
      <c r="E1" s="58"/>
    </row>
    <row r="2" spans="1:11" x14ac:dyDescent="0.3">
      <c r="A2" s="59" t="s">
        <v>57</v>
      </c>
      <c r="B2" s="59"/>
      <c r="C2" s="59"/>
      <c r="D2" s="59"/>
      <c r="E2" s="59"/>
    </row>
    <row r="3" spans="1:11" ht="15.6" x14ac:dyDescent="0.3">
      <c r="A3" s="60" t="s">
        <v>58</v>
      </c>
      <c r="B3" s="60"/>
      <c r="C3" s="60"/>
      <c r="D3" s="60"/>
      <c r="E3" s="60"/>
    </row>
    <row r="4" spans="1:11" x14ac:dyDescent="0.3">
      <c r="A4" s="61" t="s">
        <v>59</v>
      </c>
      <c r="B4" s="61"/>
      <c r="C4" s="61"/>
      <c r="D4" s="61"/>
      <c r="E4" s="61"/>
    </row>
    <row r="5" spans="1:11" ht="15.6" x14ac:dyDescent="0.3">
      <c r="A5" s="62" t="s">
        <v>60</v>
      </c>
      <c r="B5" s="62"/>
      <c r="C5" s="62"/>
      <c r="D5" s="62"/>
      <c r="E5" s="62"/>
    </row>
    <row r="6" spans="1:11" ht="33" customHeight="1" x14ac:dyDescent="0.3">
      <c r="A6" s="51" t="s">
        <v>61</v>
      </c>
      <c r="B6" s="52" t="s">
        <v>62</v>
      </c>
      <c r="C6" s="52" t="s">
        <v>63</v>
      </c>
      <c r="D6" s="52" t="s">
        <v>64</v>
      </c>
      <c r="E6" s="52" t="s">
        <v>65</v>
      </c>
      <c r="F6" s="53" t="s">
        <v>66</v>
      </c>
      <c r="G6" s="53" t="s">
        <v>67</v>
      </c>
      <c r="H6" s="53" t="s">
        <v>68</v>
      </c>
      <c r="I6" s="53" t="s">
        <v>67</v>
      </c>
      <c r="J6" s="53" t="s">
        <v>69</v>
      </c>
      <c r="K6" s="53" t="s">
        <v>67</v>
      </c>
    </row>
    <row r="7" spans="1:11" x14ac:dyDescent="0.3">
      <c r="A7" t="s">
        <v>70</v>
      </c>
      <c r="B7">
        <v>18554</v>
      </c>
      <c r="C7">
        <v>0</v>
      </c>
      <c r="D7">
        <v>640</v>
      </c>
      <c r="E7">
        <v>17914</v>
      </c>
      <c r="F7">
        <f>IFERROR(VLOOKUP(A7,[2]sale!$A$5:$B$24,2,0),0)</f>
        <v>640</v>
      </c>
      <c r="G7">
        <f>D7-F7</f>
        <v>0</v>
      </c>
      <c r="H7">
        <f>IFERROR(VLOOKUP(A7,[2]Sheet4!$A$5:$B$18,2,0),0)</f>
        <v>0</v>
      </c>
      <c r="I7">
        <f>C7-H7</f>
        <v>0</v>
      </c>
      <c r="J7">
        <f>B7+H7-F7</f>
        <v>17914</v>
      </c>
      <c r="K7">
        <f>E7-J7</f>
        <v>0</v>
      </c>
    </row>
    <row r="8" spans="1:11" x14ac:dyDescent="0.3">
      <c r="A8" t="s">
        <v>71</v>
      </c>
      <c r="B8">
        <v>143</v>
      </c>
      <c r="C8">
        <v>0</v>
      </c>
      <c r="D8">
        <v>60</v>
      </c>
      <c r="E8">
        <v>83</v>
      </c>
      <c r="F8">
        <f>IFERROR(VLOOKUP(A8,[2]sale!$A$5:$B$24,2,0),0)</f>
        <v>60</v>
      </c>
      <c r="G8">
        <f t="shared" ref="G8:G26" si="0">D8-F8</f>
        <v>0</v>
      </c>
      <c r="H8">
        <f>IFERROR(VLOOKUP(A8,[2]Sheet4!$A$5:$B$18,2,0),0)</f>
        <v>0</v>
      </c>
      <c r="I8">
        <f t="shared" ref="I8:I26" si="1">C8-H8</f>
        <v>0</v>
      </c>
      <c r="J8">
        <f t="shared" ref="J8:J26" si="2">B8+H8-F8</f>
        <v>83</v>
      </c>
      <c r="K8">
        <f t="shared" ref="K8:K26" si="3">E8-J8</f>
        <v>0</v>
      </c>
    </row>
    <row r="9" spans="1:11" x14ac:dyDescent="0.3">
      <c r="A9" t="s">
        <v>72</v>
      </c>
      <c r="B9">
        <v>200</v>
      </c>
      <c r="C9">
        <v>500</v>
      </c>
      <c r="D9">
        <v>505</v>
      </c>
      <c r="E9">
        <v>195</v>
      </c>
      <c r="F9">
        <f>IFERROR(VLOOKUP(A9,[2]sale!$A$5:$B$24,2,0),0)</f>
        <v>505</v>
      </c>
      <c r="G9">
        <f t="shared" si="0"/>
        <v>0</v>
      </c>
      <c r="H9">
        <f>IFERROR(VLOOKUP(A9,[2]Sheet4!$A$5:$B$18,2,0),0)</f>
        <v>500</v>
      </c>
      <c r="I9">
        <f t="shared" si="1"/>
        <v>0</v>
      </c>
      <c r="J9">
        <f t="shared" si="2"/>
        <v>195</v>
      </c>
      <c r="K9">
        <f t="shared" si="3"/>
        <v>0</v>
      </c>
    </row>
    <row r="10" spans="1:11" x14ac:dyDescent="0.3">
      <c r="A10" t="s">
        <v>73</v>
      </c>
      <c r="B10">
        <v>120</v>
      </c>
      <c r="C10">
        <v>40</v>
      </c>
      <c r="D10">
        <v>115</v>
      </c>
      <c r="E10">
        <v>45</v>
      </c>
      <c r="F10">
        <f>IFERROR(VLOOKUP(A10,[2]sale!$A$5:$B$24,2,0),0)</f>
        <v>115</v>
      </c>
      <c r="G10">
        <f t="shared" si="0"/>
        <v>0</v>
      </c>
      <c r="H10">
        <f>IFERROR(VLOOKUP(A10,[2]Sheet4!$A$5:$B$18,2,0),0)</f>
        <v>40</v>
      </c>
      <c r="I10">
        <f t="shared" si="1"/>
        <v>0</v>
      </c>
      <c r="J10">
        <f t="shared" si="2"/>
        <v>45</v>
      </c>
      <c r="K10">
        <f t="shared" si="3"/>
        <v>0</v>
      </c>
    </row>
    <row r="11" spans="1:11" x14ac:dyDescent="0.3">
      <c r="A11" t="s">
        <v>74</v>
      </c>
      <c r="B11">
        <v>511</v>
      </c>
      <c r="C11">
        <v>80</v>
      </c>
      <c r="D11">
        <v>404</v>
      </c>
      <c r="E11">
        <v>187</v>
      </c>
      <c r="F11">
        <f>IFERROR(VLOOKUP(A11,[2]sale!$A$5:$B$24,2,0),0)</f>
        <v>404</v>
      </c>
      <c r="G11">
        <f t="shared" si="0"/>
        <v>0</v>
      </c>
      <c r="H11">
        <f>IFERROR(VLOOKUP(A11,[2]Sheet4!$A$5:$B$18,2,0),0)</f>
        <v>80</v>
      </c>
      <c r="I11">
        <f t="shared" si="1"/>
        <v>0</v>
      </c>
      <c r="J11">
        <f t="shared" si="2"/>
        <v>187</v>
      </c>
      <c r="K11">
        <f t="shared" si="3"/>
        <v>0</v>
      </c>
    </row>
    <row r="12" spans="1:11" x14ac:dyDescent="0.3">
      <c r="A12" t="s">
        <v>75</v>
      </c>
      <c r="B12">
        <v>1260</v>
      </c>
      <c r="C12">
        <v>0</v>
      </c>
      <c r="D12">
        <v>1236</v>
      </c>
      <c r="E12">
        <v>24</v>
      </c>
      <c r="F12">
        <f>IFERROR(VLOOKUP(A12,[2]sale!$A$5:$B$24,2,0),0)</f>
        <v>1236</v>
      </c>
      <c r="G12">
        <f t="shared" si="0"/>
        <v>0</v>
      </c>
      <c r="H12">
        <f>IFERROR(VLOOKUP(A12,[2]Sheet4!$A$5:$B$18,2,0),0)</f>
        <v>0</v>
      </c>
      <c r="I12">
        <f t="shared" si="1"/>
        <v>0</v>
      </c>
      <c r="J12">
        <f t="shared" si="2"/>
        <v>24</v>
      </c>
      <c r="K12">
        <f t="shared" si="3"/>
        <v>0</v>
      </c>
    </row>
    <row r="13" spans="1:11" x14ac:dyDescent="0.3">
      <c r="A13" t="s">
        <v>76</v>
      </c>
      <c r="B13">
        <v>77</v>
      </c>
      <c r="C13">
        <v>200</v>
      </c>
      <c r="D13">
        <v>175</v>
      </c>
      <c r="E13">
        <v>102</v>
      </c>
      <c r="F13">
        <f>IFERROR(VLOOKUP(A13,[2]sale!$A$5:$B$24,2,0),0)</f>
        <v>175</v>
      </c>
      <c r="G13">
        <f t="shared" si="0"/>
        <v>0</v>
      </c>
      <c r="H13">
        <f>IFERROR(VLOOKUP(A13,[2]Sheet4!$A$5:$B$18,2,0),0)</f>
        <v>200</v>
      </c>
      <c r="I13">
        <f t="shared" si="1"/>
        <v>0</v>
      </c>
      <c r="J13">
        <f t="shared" si="2"/>
        <v>102</v>
      </c>
      <c r="K13">
        <f t="shared" si="3"/>
        <v>0</v>
      </c>
    </row>
    <row r="14" spans="1:11" x14ac:dyDescent="0.3">
      <c r="A14" t="s">
        <v>77</v>
      </c>
      <c r="B14">
        <v>105</v>
      </c>
      <c r="C14">
        <v>200</v>
      </c>
      <c r="D14">
        <v>80</v>
      </c>
      <c r="E14">
        <v>225</v>
      </c>
      <c r="F14">
        <f>IFERROR(VLOOKUP(A14,[2]sale!$A$5:$B$24,2,0),0)</f>
        <v>80</v>
      </c>
      <c r="G14">
        <f t="shared" si="0"/>
        <v>0</v>
      </c>
      <c r="H14">
        <f>IFERROR(VLOOKUP(A14,[2]Sheet4!$A$5:$B$18,2,0),0)</f>
        <v>200</v>
      </c>
      <c r="I14">
        <f t="shared" si="1"/>
        <v>0</v>
      </c>
      <c r="J14">
        <f t="shared" si="2"/>
        <v>225</v>
      </c>
      <c r="K14">
        <f t="shared" si="3"/>
        <v>0</v>
      </c>
    </row>
    <row r="15" spans="1:11" x14ac:dyDescent="0.3">
      <c r="A15" t="s">
        <v>78</v>
      </c>
      <c r="B15">
        <v>322</v>
      </c>
      <c r="C15">
        <v>100</v>
      </c>
      <c r="D15">
        <v>360</v>
      </c>
      <c r="E15">
        <v>62</v>
      </c>
      <c r="F15">
        <f>IFERROR(VLOOKUP(A15,[2]sale!$A$5:$B$24,2,0),0)</f>
        <v>360</v>
      </c>
      <c r="G15">
        <f t="shared" si="0"/>
        <v>0</v>
      </c>
      <c r="H15">
        <f>IFERROR(VLOOKUP(A15,[2]Sheet4!$A$5:$B$18,2,0),0)</f>
        <v>100</v>
      </c>
      <c r="I15">
        <f t="shared" si="1"/>
        <v>0</v>
      </c>
      <c r="J15">
        <f t="shared" si="2"/>
        <v>62</v>
      </c>
      <c r="K15">
        <f t="shared" si="3"/>
        <v>0</v>
      </c>
    </row>
    <row r="16" spans="1:11" x14ac:dyDescent="0.3">
      <c r="A16" t="s">
        <v>79</v>
      </c>
      <c r="B16">
        <v>99</v>
      </c>
      <c r="C16">
        <v>100</v>
      </c>
      <c r="D16">
        <v>124</v>
      </c>
      <c r="E16">
        <v>75</v>
      </c>
      <c r="F16">
        <f>IFERROR(VLOOKUP(A16,[2]sale!$A$5:$B$24,2,0),0)</f>
        <v>124</v>
      </c>
      <c r="G16">
        <f t="shared" si="0"/>
        <v>0</v>
      </c>
      <c r="H16">
        <f>IFERROR(VLOOKUP(A16,[2]Sheet4!$A$5:$B$18,2,0),0)</f>
        <v>100</v>
      </c>
      <c r="I16">
        <f t="shared" si="1"/>
        <v>0</v>
      </c>
      <c r="J16">
        <f t="shared" si="2"/>
        <v>75</v>
      </c>
      <c r="K16">
        <f t="shared" si="3"/>
        <v>0</v>
      </c>
    </row>
    <row r="17" spans="1:11" x14ac:dyDescent="0.3">
      <c r="A17" t="s">
        <v>80</v>
      </c>
      <c r="B17">
        <v>12025</v>
      </c>
      <c r="C17">
        <v>1600</v>
      </c>
      <c r="D17">
        <v>3160</v>
      </c>
      <c r="E17">
        <v>10465</v>
      </c>
      <c r="F17">
        <f>IFERROR(VLOOKUP(A17,[2]sale!$A$5:$B$24,2,0),0)</f>
        <v>3160</v>
      </c>
      <c r="G17">
        <f t="shared" si="0"/>
        <v>0</v>
      </c>
      <c r="H17">
        <f>IFERROR(VLOOKUP(A17,[2]Sheet4!$A$5:$B$18,2,0),0)</f>
        <v>1600</v>
      </c>
      <c r="I17">
        <f t="shared" si="1"/>
        <v>0</v>
      </c>
      <c r="J17">
        <f t="shared" si="2"/>
        <v>10465</v>
      </c>
      <c r="K17">
        <f t="shared" si="3"/>
        <v>0</v>
      </c>
    </row>
    <row r="18" spans="1:11" x14ac:dyDescent="0.3">
      <c r="A18" t="s">
        <v>81</v>
      </c>
      <c r="B18">
        <v>78</v>
      </c>
      <c r="C18">
        <v>0</v>
      </c>
      <c r="D18">
        <v>30</v>
      </c>
      <c r="E18">
        <v>48</v>
      </c>
      <c r="F18">
        <f>IFERROR(VLOOKUP(A18,[2]sale!$A$5:$B$24,2,0),0)</f>
        <v>30</v>
      </c>
      <c r="G18">
        <f t="shared" si="0"/>
        <v>0</v>
      </c>
      <c r="H18">
        <f>IFERROR(VLOOKUP(A18,[2]Sheet4!$A$5:$B$18,2,0),0)</f>
        <v>0</v>
      </c>
      <c r="I18">
        <f t="shared" si="1"/>
        <v>0</v>
      </c>
      <c r="J18">
        <f t="shared" si="2"/>
        <v>48</v>
      </c>
      <c r="K18">
        <f t="shared" si="3"/>
        <v>0</v>
      </c>
    </row>
    <row r="19" spans="1:11" x14ac:dyDescent="0.3">
      <c r="A19" t="s">
        <v>82</v>
      </c>
      <c r="B19">
        <v>215</v>
      </c>
      <c r="C19">
        <v>350</v>
      </c>
      <c r="D19">
        <v>353</v>
      </c>
      <c r="E19">
        <v>212</v>
      </c>
      <c r="F19">
        <f>IFERROR(VLOOKUP(A19,[2]sale!$A$5:$B$24,2,0),0)</f>
        <v>353</v>
      </c>
      <c r="G19">
        <f t="shared" si="0"/>
        <v>0</v>
      </c>
      <c r="H19">
        <f>IFERROR(VLOOKUP(A19,[2]Sheet4!$A$5:$B$18,2,0),0)</f>
        <v>350</v>
      </c>
      <c r="I19">
        <f t="shared" si="1"/>
        <v>0</v>
      </c>
      <c r="J19">
        <f t="shared" si="2"/>
        <v>212</v>
      </c>
      <c r="K19">
        <f t="shared" si="3"/>
        <v>0</v>
      </c>
    </row>
    <row r="20" spans="1:11" x14ac:dyDescent="0.3">
      <c r="A20" t="s">
        <v>83</v>
      </c>
      <c r="B20">
        <v>117</v>
      </c>
      <c r="C20">
        <v>0</v>
      </c>
      <c r="D20">
        <v>92</v>
      </c>
      <c r="E20">
        <v>25</v>
      </c>
      <c r="F20">
        <f>IFERROR(VLOOKUP(A20,[2]sale!$A$5:$B$24,2,0),0)</f>
        <v>92</v>
      </c>
      <c r="G20">
        <f t="shared" si="0"/>
        <v>0</v>
      </c>
      <c r="H20">
        <f>IFERROR(VLOOKUP(A20,[2]Sheet4!$A$5:$B$18,2,0),0)</f>
        <v>0</v>
      </c>
      <c r="I20">
        <f t="shared" si="1"/>
        <v>0</v>
      </c>
      <c r="J20">
        <f t="shared" si="2"/>
        <v>25</v>
      </c>
      <c r="K20">
        <f t="shared" si="3"/>
        <v>0</v>
      </c>
    </row>
    <row r="21" spans="1:11" x14ac:dyDescent="0.3">
      <c r="A21" t="s">
        <v>84</v>
      </c>
      <c r="B21">
        <v>130</v>
      </c>
      <c r="C21">
        <v>0</v>
      </c>
      <c r="D21">
        <v>20</v>
      </c>
      <c r="E21">
        <v>110</v>
      </c>
      <c r="F21">
        <f>IFERROR(VLOOKUP(A21,[2]sale!$A$5:$B$24,2,0),0)</f>
        <v>20</v>
      </c>
      <c r="G21">
        <f t="shared" si="0"/>
        <v>0</v>
      </c>
      <c r="H21">
        <f>IFERROR(VLOOKUP(A21,[2]Sheet4!$A$5:$B$18,2,0),0)</f>
        <v>0</v>
      </c>
      <c r="I21">
        <f t="shared" si="1"/>
        <v>0</v>
      </c>
      <c r="J21">
        <f t="shared" si="2"/>
        <v>110</v>
      </c>
      <c r="K21">
        <f t="shared" si="3"/>
        <v>0</v>
      </c>
    </row>
    <row r="22" spans="1:11" x14ac:dyDescent="0.3">
      <c r="A22" t="s">
        <v>85</v>
      </c>
      <c r="B22">
        <v>210</v>
      </c>
      <c r="C22">
        <v>100</v>
      </c>
      <c r="D22">
        <v>235</v>
      </c>
      <c r="E22">
        <v>75</v>
      </c>
      <c r="F22">
        <f>IFERROR(VLOOKUP(A22,[2]sale!$A$5:$B$24,2,0),0)</f>
        <v>235</v>
      </c>
      <c r="G22">
        <f t="shared" si="0"/>
        <v>0</v>
      </c>
      <c r="H22">
        <f>IFERROR(VLOOKUP(A22,[2]Sheet4!$A$5:$B$18,2,0),0)</f>
        <v>100</v>
      </c>
      <c r="I22">
        <f t="shared" si="1"/>
        <v>0</v>
      </c>
      <c r="J22">
        <f t="shared" si="2"/>
        <v>75</v>
      </c>
      <c r="K22">
        <f t="shared" si="3"/>
        <v>0</v>
      </c>
    </row>
    <row r="23" spans="1:11" x14ac:dyDescent="0.3">
      <c r="A23" t="s">
        <v>86</v>
      </c>
      <c r="B23">
        <v>16</v>
      </c>
      <c r="C23">
        <v>10</v>
      </c>
      <c r="D23">
        <v>12</v>
      </c>
      <c r="E23">
        <v>14</v>
      </c>
      <c r="F23">
        <f>IFERROR(VLOOKUP(A23,[2]sale!$A$5:$B$24,2,0),0)</f>
        <v>12</v>
      </c>
      <c r="G23">
        <f t="shared" si="0"/>
        <v>0</v>
      </c>
      <c r="H23">
        <f>IFERROR(VLOOKUP(A23,[2]Sheet4!$A$5:$B$18,2,0),0)</f>
        <v>10</v>
      </c>
      <c r="I23">
        <f t="shared" si="1"/>
        <v>0</v>
      </c>
      <c r="J23">
        <f t="shared" si="2"/>
        <v>14</v>
      </c>
      <c r="K23">
        <f t="shared" si="3"/>
        <v>0</v>
      </c>
    </row>
    <row r="24" spans="1:11" x14ac:dyDescent="0.3">
      <c r="A24" t="s">
        <v>87</v>
      </c>
      <c r="B24">
        <v>303</v>
      </c>
      <c r="C24">
        <v>250</v>
      </c>
      <c r="D24">
        <v>325</v>
      </c>
      <c r="E24">
        <v>228</v>
      </c>
      <c r="F24">
        <f>IFERROR(VLOOKUP(A24,[2]sale!$A$5:$B$24,2,0),0)</f>
        <v>325</v>
      </c>
      <c r="G24">
        <f t="shared" si="0"/>
        <v>0</v>
      </c>
      <c r="H24">
        <f>IFERROR(VLOOKUP(A24,[2]Sheet4!$A$5:$B$18,2,0),0)</f>
        <v>250</v>
      </c>
      <c r="I24">
        <f t="shared" si="1"/>
        <v>0</v>
      </c>
      <c r="J24">
        <f t="shared" si="2"/>
        <v>228</v>
      </c>
      <c r="K24">
        <f t="shared" si="3"/>
        <v>0</v>
      </c>
    </row>
    <row r="25" spans="1:11" x14ac:dyDescent="0.3">
      <c r="A25" t="s">
        <v>88</v>
      </c>
      <c r="B25">
        <v>124</v>
      </c>
      <c r="C25">
        <v>20</v>
      </c>
      <c r="D25">
        <v>58</v>
      </c>
      <c r="E25">
        <v>86</v>
      </c>
      <c r="F25">
        <f>IFERROR(VLOOKUP(A25,[2]sale!$A$5:$B$24,2,0),0)</f>
        <v>58</v>
      </c>
      <c r="G25">
        <f t="shared" si="0"/>
        <v>0</v>
      </c>
      <c r="H25">
        <f>IFERROR(VLOOKUP(A25,[2]Sheet4!$A$5:$B$18,2,0),0)</f>
        <v>20</v>
      </c>
      <c r="I25">
        <f t="shared" si="1"/>
        <v>0</v>
      </c>
      <c r="J25">
        <f t="shared" si="2"/>
        <v>86</v>
      </c>
      <c r="K25">
        <f t="shared" si="3"/>
        <v>0</v>
      </c>
    </row>
    <row r="26" spans="1:11" x14ac:dyDescent="0.3">
      <c r="A26" t="s">
        <v>89</v>
      </c>
      <c r="B26">
        <v>41</v>
      </c>
      <c r="C26">
        <v>200</v>
      </c>
      <c r="D26">
        <v>150</v>
      </c>
      <c r="E26">
        <v>91</v>
      </c>
      <c r="F26">
        <f>IFERROR(VLOOKUP(A26,[2]sale!$A$5:$B$24,2,0),0)</f>
        <v>150</v>
      </c>
      <c r="G26">
        <f t="shared" si="0"/>
        <v>0</v>
      </c>
      <c r="H26">
        <f>IFERROR(VLOOKUP(A26,[2]Sheet4!$A$5:$B$18,2,0),0)</f>
        <v>200</v>
      </c>
      <c r="I26">
        <f t="shared" si="1"/>
        <v>0</v>
      </c>
      <c r="J26">
        <f t="shared" si="2"/>
        <v>91</v>
      </c>
      <c r="K26">
        <f t="shared" si="3"/>
        <v>0</v>
      </c>
    </row>
    <row r="27" spans="1:11" x14ac:dyDescent="0.3">
      <c r="C27">
        <f>SUM(C7:C26)</f>
        <v>3750</v>
      </c>
      <c r="D27">
        <f>SUM(D7:D26)</f>
        <v>8134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22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7.5546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26</v>
      </c>
      <c r="B1" s="45" t="s">
        <v>21</v>
      </c>
      <c r="C1" s="45" t="s">
        <v>22</v>
      </c>
      <c r="D1" s="45" t="s">
        <v>23</v>
      </c>
      <c r="E1" s="45" t="s">
        <v>24</v>
      </c>
      <c r="F1" s="46" t="s">
        <v>28</v>
      </c>
      <c r="G1" s="30" t="s">
        <v>27</v>
      </c>
      <c r="I1" s="48" t="s">
        <v>29</v>
      </c>
      <c r="J1" t="s">
        <v>40</v>
      </c>
      <c r="K1" t="s">
        <v>41</v>
      </c>
      <c r="L1" t="s">
        <v>42</v>
      </c>
      <c r="M1" t="s">
        <v>43</v>
      </c>
    </row>
    <row r="2" spans="1:17" x14ac:dyDescent="0.3">
      <c r="A2" t="s">
        <v>70</v>
      </c>
      <c r="B2">
        <v>18554</v>
      </c>
      <c r="C2">
        <v>0</v>
      </c>
      <c r="D2">
        <v>640</v>
      </c>
      <c r="E2">
        <v>17914</v>
      </c>
      <c r="F2" s="47" t="str">
        <f>TRIM(A2)</f>
        <v>ADMIRE 2GM</v>
      </c>
      <c r="G2" s="30" t="s">
        <v>30</v>
      </c>
      <c r="I2" s="49" t="s">
        <v>30</v>
      </c>
      <c r="J2" s="50">
        <v>18554</v>
      </c>
      <c r="K2" s="50">
        <v>0</v>
      </c>
      <c r="L2" s="50">
        <v>640</v>
      </c>
      <c r="M2" s="50">
        <v>17914</v>
      </c>
    </row>
    <row r="3" spans="1:17" x14ac:dyDescent="0.3">
      <c r="A3" t="s">
        <v>71</v>
      </c>
      <c r="B3">
        <v>143</v>
      </c>
      <c r="C3">
        <v>0</v>
      </c>
      <c r="D3">
        <v>60</v>
      </c>
      <c r="E3">
        <v>83</v>
      </c>
      <c r="F3" s="47" t="str">
        <f t="shared" ref="F3:F21" si="0">TRIM(A3)</f>
        <v>ALANTO 100 ML</v>
      </c>
      <c r="G3" s="30" t="s">
        <v>48</v>
      </c>
      <c r="I3" s="49" t="s">
        <v>48</v>
      </c>
      <c r="J3" s="50">
        <v>143</v>
      </c>
      <c r="K3" s="50">
        <v>0</v>
      </c>
      <c r="L3" s="50">
        <v>60</v>
      </c>
      <c r="M3" s="50">
        <v>83</v>
      </c>
    </row>
    <row r="4" spans="1:17" x14ac:dyDescent="0.3">
      <c r="A4" t="s">
        <v>72</v>
      </c>
      <c r="B4">
        <v>200</v>
      </c>
      <c r="C4">
        <v>500</v>
      </c>
      <c r="D4">
        <v>505</v>
      </c>
      <c r="E4">
        <v>195</v>
      </c>
      <c r="F4" s="47" t="str">
        <f t="shared" si="0"/>
        <v>ANTRACOL 100GM</v>
      </c>
      <c r="G4" s="30" t="s">
        <v>46</v>
      </c>
      <c r="I4" s="49" t="s">
        <v>46</v>
      </c>
      <c r="J4" s="50">
        <v>200</v>
      </c>
      <c r="K4" s="50">
        <v>500</v>
      </c>
      <c r="L4" s="50">
        <v>505</v>
      </c>
      <c r="M4" s="50">
        <v>195</v>
      </c>
    </row>
    <row r="5" spans="1:17" x14ac:dyDescent="0.3">
      <c r="A5" t="s">
        <v>73</v>
      </c>
      <c r="B5">
        <v>120</v>
      </c>
      <c r="C5">
        <v>40</v>
      </c>
      <c r="D5">
        <v>115</v>
      </c>
      <c r="E5">
        <v>45</v>
      </c>
      <c r="F5" s="47" t="str">
        <f t="shared" si="0"/>
        <v>ANTRACOL 1KG</v>
      </c>
      <c r="G5" s="30" t="s">
        <v>45</v>
      </c>
      <c r="I5" s="49" t="s">
        <v>45</v>
      </c>
      <c r="J5" s="50">
        <v>120</v>
      </c>
      <c r="K5" s="50">
        <v>40</v>
      </c>
      <c r="L5" s="50">
        <v>115</v>
      </c>
      <c r="M5" s="50">
        <v>45</v>
      </c>
    </row>
    <row r="6" spans="1:17" x14ac:dyDescent="0.3">
      <c r="A6" t="s">
        <v>74</v>
      </c>
      <c r="B6">
        <v>511</v>
      </c>
      <c r="C6">
        <v>80</v>
      </c>
      <c r="D6">
        <v>404</v>
      </c>
      <c r="E6">
        <v>187</v>
      </c>
      <c r="F6" s="47" t="str">
        <f t="shared" si="0"/>
        <v>ANTRACOL 250 GM</v>
      </c>
      <c r="G6" s="30" t="s">
        <v>31</v>
      </c>
      <c r="I6" s="49" t="s">
        <v>31</v>
      </c>
      <c r="J6" s="50">
        <v>511</v>
      </c>
      <c r="K6" s="50">
        <v>80</v>
      </c>
      <c r="L6" s="50">
        <v>404</v>
      </c>
      <c r="M6" s="50">
        <v>187</v>
      </c>
    </row>
    <row r="7" spans="1:17" x14ac:dyDescent="0.3">
      <c r="A7" t="s">
        <v>75</v>
      </c>
      <c r="B7">
        <v>1260</v>
      </c>
      <c r="C7">
        <v>0</v>
      </c>
      <c r="D7">
        <v>1236</v>
      </c>
      <c r="E7">
        <v>24</v>
      </c>
      <c r="F7" s="47" t="str">
        <f t="shared" si="0"/>
        <v>ATLANTIS 160GM</v>
      </c>
      <c r="G7" s="30" t="s">
        <v>91</v>
      </c>
      <c r="I7" s="49" t="s">
        <v>32</v>
      </c>
      <c r="J7" s="50">
        <v>322</v>
      </c>
      <c r="K7" s="50">
        <v>100</v>
      </c>
      <c r="L7" s="50">
        <v>360</v>
      </c>
      <c r="M7" s="50">
        <v>62</v>
      </c>
    </row>
    <row r="8" spans="1:17" x14ac:dyDescent="0.3">
      <c r="A8" t="s">
        <v>76</v>
      </c>
      <c r="B8">
        <v>77</v>
      </c>
      <c r="C8">
        <v>200</v>
      </c>
      <c r="D8">
        <v>175</v>
      </c>
      <c r="E8">
        <v>102</v>
      </c>
      <c r="F8" s="47" t="str">
        <f t="shared" si="0"/>
        <v>DECIS EC 100% 100ML</v>
      </c>
      <c r="G8" s="30" t="s">
        <v>92</v>
      </c>
      <c r="I8" s="49" t="s">
        <v>90</v>
      </c>
      <c r="J8" s="50">
        <v>105</v>
      </c>
      <c r="K8" s="50">
        <v>200</v>
      </c>
      <c r="L8" s="50">
        <v>80</v>
      </c>
      <c r="M8" s="50">
        <v>225</v>
      </c>
    </row>
    <row r="9" spans="1:17" x14ac:dyDescent="0.3">
      <c r="A9" t="s">
        <v>77</v>
      </c>
      <c r="B9">
        <v>105</v>
      </c>
      <c r="C9">
        <v>200</v>
      </c>
      <c r="D9">
        <v>80</v>
      </c>
      <c r="E9">
        <v>225</v>
      </c>
      <c r="F9" s="47" t="str">
        <f t="shared" si="0"/>
        <v>DECIS EC 100% 50ML</v>
      </c>
      <c r="G9" s="30" t="s">
        <v>90</v>
      </c>
      <c r="I9" s="49" t="s">
        <v>52</v>
      </c>
      <c r="J9" s="50">
        <v>99</v>
      </c>
      <c r="K9" s="50">
        <v>100</v>
      </c>
      <c r="L9" s="50">
        <v>124</v>
      </c>
      <c r="M9" s="50">
        <v>75</v>
      </c>
    </row>
    <row r="10" spans="1:17" x14ac:dyDescent="0.3">
      <c r="A10" t="s">
        <v>78</v>
      </c>
      <c r="B10">
        <v>322</v>
      </c>
      <c r="C10">
        <v>100</v>
      </c>
      <c r="D10">
        <v>360</v>
      </c>
      <c r="E10">
        <v>62</v>
      </c>
      <c r="F10" s="47" t="str">
        <f t="shared" si="0"/>
        <v>DECIS EC 2.8% 100ML</v>
      </c>
      <c r="G10" s="30" t="s">
        <v>32</v>
      </c>
      <c r="I10" s="49" t="s">
        <v>33</v>
      </c>
      <c r="J10" s="50">
        <v>12025</v>
      </c>
      <c r="K10" s="50">
        <v>1600</v>
      </c>
      <c r="L10" s="50">
        <v>3160</v>
      </c>
      <c r="M10" s="50">
        <v>10465</v>
      </c>
    </row>
    <row r="11" spans="1:17" x14ac:dyDescent="0.3">
      <c r="A11" t="s">
        <v>79</v>
      </c>
      <c r="B11">
        <v>99</v>
      </c>
      <c r="C11">
        <v>100</v>
      </c>
      <c r="D11">
        <v>124</v>
      </c>
      <c r="E11">
        <v>75</v>
      </c>
      <c r="F11" s="47" t="str">
        <f t="shared" si="0"/>
        <v>FOLICURE 100ML</v>
      </c>
      <c r="G11" s="30" t="s">
        <v>52</v>
      </c>
      <c r="I11" s="49" t="s">
        <v>47</v>
      </c>
      <c r="J11" s="50">
        <v>78</v>
      </c>
      <c r="K11" s="50">
        <v>0</v>
      </c>
      <c r="L11" s="50">
        <v>30</v>
      </c>
      <c r="M11" s="50">
        <v>48</v>
      </c>
      <c r="Q11" t="e">
        <f ca="1">OFFSET($I$1,0,0,COUNTA($I:$I),COUNTA($I$1:$M$1))</f>
        <v>#VALUE!</v>
      </c>
    </row>
    <row r="12" spans="1:17" x14ac:dyDescent="0.3">
      <c r="A12" t="s">
        <v>80</v>
      </c>
      <c r="B12">
        <v>12025</v>
      </c>
      <c r="C12">
        <v>1600</v>
      </c>
      <c r="D12">
        <v>3160</v>
      </c>
      <c r="E12">
        <v>10465</v>
      </c>
      <c r="F12" s="47" t="str">
        <f t="shared" si="0"/>
        <v>JUMP 2GM</v>
      </c>
      <c r="G12" s="30" t="s">
        <v>33</v>
      </c>
      <c r="I12" s="49" t="s">
        <v>53</v>
      </c>
      <c r="J12" s="50">
        <v>215</v>
      </c>
      <c r="K12" s="50">
        <v>350</v>
      </c>
      <c r="L12" s="50">
        <v>353</v>
      </c>
      <c r="M12" s="50">
        <v>212</v>
      </c>
    </row>
    <row r="13" spans="1:17" x14ac:dyDescent="0.3">
      <c r="A13" t="s">
        <v>81</v>
      </c>
      <c r="B13">
        <v>78</v>
      </c>
      <c r="C13">
        <v>0</v>
      </c>
      <c r="D13">
        <v>30</v>
      </c>
      <c r="E13">
        <v>48</v>
      </c>
      <c r="F13" s="47" t="str">
        <f t="shared" si="0"/>
        <v>LARVIN 100 ML</v>
      </c>
      <c r="G13" s="30" t="s">
        <v>47</v>
      </c>
      <c r="I13" s="49" t="s">
        <v>34</v>
      </c>
      <c r="J13" s="50">
        <v>117</v>
      </c>
      <c r="K13" s="50">
        <v>0</v>
      </c>
      <c r="L13" s="50">
        <v>92</v>
      </c>
      <c r="M13" s="50">
        <v>25</v>
      </c>
    </row>
    <row r="14" spans="1:17" x14ac:dyDescent="0.3">
      <c r="A14" t="s">
        <v>82</v>
      </c>
      <c r="B14">
        <v>215</v>
      </c>
      <c r="C14">
        <v>350</v>
      </c>
      <c r="D14">
        <v>353</v>
      </c>
      <c r="E14">
        <v>212</v>
      </c>
      <c r="F14" s="47" t="str">
        <f t="shared" si="0"/>
        <v>LUNA EXPERIENCE SC400 100 ML</v>
      </c>
      <c r="G14" s="30" t="s">
        <v>53</v>
      </c>
      <c r="I14" s="49" t="s">
        <v>35</v>
      </c>
      <c r="J14" s="50">
        <v>130</v>
      </c>
      <c r="K14" s="50">
        <v>0</v>
      </c>
      <c r="L14" s="50">
        <v>20</v>
      </c>
      <c r="M14" s="50">
        <v>110</v>
      </c>
    </row>
    <row r="15" spans="1:17" x14ac:dyDescent="0.3">
      <c r="A15" t="s">
        <v>83</v>
      </c>
      <c r="B15">
        <v>117</v>
      </c>
      <c r="C15">
        <v>0</v>
      </c>
      <c r="D15">
        <v>92</v>
      </c>
      <c r="E15">
        <v>25</v>
      </c>
      <c r="F15" s="47" t="str">
        <f t="shared" si="0"/>
        <v>NATIVO 100GM</v>
      </c>
      <c r="G15" s="30" t="s">
        <v>34</v>
      </c>
      <c r="I15" s="49" t="s">
        <v>36</v>
      </c>
      <c r="J15" s="50">
        <v>210</v>
      </c>
      <c r="K15" s="50">
        <v>100</v>
      </c>
      <c r="L15" s="50">
        <v>235</v>
      </c>
      <c r="M15" s="50">
        <v>75</v>
      </c>
    </row>
    <row r="16" spans="1:17" x14ac:dyDescent="0.3">
      <c r="A16" t="s">
        <v>84</v>
      </c>
      <c r="B16">
        <v>130</v>
      </c>
      <c r="C16">
        <v>0</v>
      </c>
      <c r="D16">
        <v>20</v>
      </c>
      <c r="E16">
        <v>110</v>
      </c>
      <c r="F16" s="47" t="str">
        <f t="shared" si="0"/>
        <v>OBERON 100 ML</v>
      </c>
      <c r="G16" s="30" t="s">
        <v>35</v>
      </c>
      <c r="I16" s="49" t="s">
        <v>54</v>
      </c>
      <c r="J16" s="50">
        <v>16</v>
      </c>
      <c r="K16" s="50">
        <v>10</v>
      </c>
      <c r="L16" s="50">
        <v>12</v>
      </c>
      <c r="M16" s="50">
        <v>14</v>
      </c>
    </row>
    <row r="17" spans="1:13" x14ac:dyDescent="0.3">
      <c r="A17" t="s">
        <v>85</v>
      </c>
      <c r="B17">
        <v>210</v>
      </c>
      <c r="C17">
        <v>100</v>
      </c>
      <c r="D17">
        <v>235</v>
      </c>
      <c r="E17">
        <v>75</v>
      </c>
      <c r="F17" s="47" t="str">
        <f t="shared" si="0"/>
        <v>PLANOFIX 100 ML</v>
      </c>
      <c r="G17" s="30" t="s">
        <v>36</v>
      </c>
      <c r="I17" s="49" t="s">
        <v>38</v>
      </c>
      <c r="J17" s="50">
        <v>303</v>
      </c>
      <c r="K17" s="50">
        <v>250</v>
      </c>
      <c r="L17" s="50">
        <v>325</v>
      </c>
      <c r="M17" s="50">
        <v>228</v>
      </c>
    </row>
    <row r="18" spans="1:13" x14ac:dyDescent="0.3">
      <c r="A18" t="s">
        <v>86</v>
      </c>
      <c r="B18">
        <v>16</v>
      </c>
      <c r="C18">
        <v>10</v>
      </c>
      <c r="D18">
        <v>12</v>
      </c>
      <c r="E18">
        <v>14</v>
      </c>
      <c r="F18" s="47" t="str">
        <f t="shared" si="0"/>
        <v>REGENT SC 1 LTR</v>
      </c>
      <c r="G18" s="30" t="s">
        <v>54</v>
      </c>
      <c r="I18" s="49" t="s">
        <v>37</v>
      </c>
      <c r="J18" s="50">
        <v>124</v>
      </c>
      <c r="K18" s="50">
        <v>20</v>
      </c>
      <c r="L18" s="50">
        <v>58</v>
      </c>
      <c r="M18" s="50">
        <v>86</v>
      </c>
    </row>
    <row r="19" spans="1:13" x14ac:dyDescent="0.3">
      <c r="A19" t="s">
        <v>87</v>
      </c>
      <c r="B19">
        <v>303</v>
      </c>
      <c r="C19">
        <v>250</v>
      </c>
      <c r="D19">
        <v>325</v>
      </c>
      <c r="E19">
        <v>228</v>
      </c>
      <c r="F19" s="47" t="str">
        <f t="shared" si="0"/>
        <v>REGENT SC 100 ML</v>
      </c>
      <c r="G19" s="30" t="s">
        <v>38</v>
      </c>
      <c r="I19" s="49" t="s">
        <v>39</v>
      </c>
      <c r="J19" s="50">
        <v>41</v>
      </c>
      <c r="K19" s="50">
        <v>200</v>
      </c>
      <c r="L19" s="50">
        <v>150</v>
      </c>
      <c r="M19" s="50">
        <v>91</v>
      </c>
    </row>
    <row r="20" spans="1:13" x14ac:dyDescent="0.3">
      <c r="A20" t="s">
        <v>88</v>
      </c>
      <c r="B20">
        <v>124</v>
      </c>
      <c r="C20">
        <v>20</v>
      </c>
      <c r="D20">
        <v>58</v>
      </c>
      <c r="E20">
        <v>86</v>
      </c>
      <c r="F20" s="47" t="str">
        <f t="shared" si="0"/>
        <v>REGENT SC 250 ML</v>
      </c>
      <c r="G20" s="30" t="s">
        <v>37</v>
      </c>
      <c r="I20" s="49" t="s">
        <v>91</v>
      </c>
      <c r="J20" s="50">
        <v>1260</v>
      </c>
      <c r="K20" s="50">
        <v>0</v>
      </c>
      <c r="L20" s="50">
        <v>1236</v>
      </c>
      <c r="M20" s="50">
        <v>24</v>
      </c>
    </row>
    <row r="21" spans="1:13" x14ac:dyDescent="0.3">
      <c r="A21" t="s">
        <v>89</v>
      </c>
      <c r="B21">
        <v>41</v>
      </c>
      <c r="C21">
        <v>200</v>
      </c>
      <c r="D21">
        <v>150</v>
      </c>
      <c r="E21">
        <v>91</v>
      </c>
      <c r="F21" s="47" t="str">
        <f t="shared" si="0"/>
        <v>SECTIN 100GM</v>
      </c>
      <c r="G21" s="30" t="s">
        <v>39</v>
      </c>
      <c r="I21" s="49" t="s">
        <v>92</v>
      </c>
      <c r="J21" s="50">
        <v>77</v>
      </c>
      <c r="K21" s="50">
        <v>200</v>
      </c>
      <c r="L21" s="50">
        <v>175</v>
      </c>
      <c r="M21" s="50">
        <v>102</v>
      </c>
    </row>
    <row r="22" spans="1:13" x14ac:dyDescent="0.3">
      <c r="I22" s="49" t="s">
        <v>25</v>
      </c>
      <c r="J22" s="50">
        <v>34650</v>
      </c>
      <c r="K22" s="50">
        <v>3750</v>
      </c>
      <c r="L22" s="50">
        <v>8134</v>
      </c>
      <c r="M22" s="50">
        <v>30266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23"/>
  <sheetViews>
    <sheetView showGridLines="0" workbookViewId="0">
      <selection activeCell="B3" sqref="B3:B22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30</v>
      </c>
      <c r="C3" s="3"/>
      <c r="D3" s="4"/>
      <c r="E3" s="38">
        <f t="shared" ref="E3:E4" ca="1" si="0">VLOOKUP($B3,FinalDeal_Vlookup,2,0)</f>
        <v>18554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640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17914</v>
      </c>
    </row>
    <row r="4" spans="1:13" x14ac:dyDescent="0.3">
      <c r="A4" s="16"/>
      <c r="B4" s="4" t="s">
        <v>48</v>
      </c>
      <c r="C4" s="3"/>
      <c r="D4" s="4"/>
      <c r="E4" s="42">
        <f t="shared" ca="1" si="0"/>
        <v>143</v>
      </c>
      <c r="F4" s="39">
        <f t="shared" ref="F4:F22" ca="1" si="3">VLOOKUP($B4,FinalDeal_Vlookup,3,0)</f>
        <v>0</v>
      </c>
      <c r="G4" s="39">
        <v>0</v>
      </c>
      <c r="H4" s="39">
        <f t="shared" ca="1" si="1"/>
        <v>60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83</v>
      </c>
    </row>
    <row r="5" spans="1:13" x14ac:dyDescent="0.3">
      <c r="A5" s="16"/>
      <c r="B5" s="4" t="s">
        <v>46</v>
      </c>
      <c r="C5" s="3"/>
      <c r="D5" s="4"/>
      <c r="E5" s="42">
        <f t="shared" ref="E5:E22" ca="1" si="4">VLOOKUP($B5,FinalDeal_Vlookup,2,0)</f>
        <v>200</v>
      </c>
      <c r="F5" s="39">
        <f t="shared" ca="1" si="3"/>
        <v>500</v>
      </c>
      <c r="G5" s="39">
        <v>0</v>
      </c>
      <c r="H5" s="39">
        <f t="shared" ref="H5:H22" ca="1" si="5">VLOOKUP($B5,FinalDeal_Vlookup,4,0)</f>
        <v>505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2" ca="1" si="6">VLOOKUP($B5,FinalDeal_Vlookup,5,0)</f>
        <v>195</v>
      </c>
    </row>
    <row r="6" spans="1:13" x14ac:dyDescent="0.3">
      <c r="A6" s="16"/>
      <c r="B6" s="4" t="s">
        <v>45</v>
      </c>
      <c r="C6" s="3"/>
      <c r="D6" s="4"/>
      <c r="E6" s="42">
        <f t="shared" ca="1" si="4"/>
        <v>120</v>
      </c>
      <c r="F6" s="39">
        <f t="shared" ca="1" si="3"/>
        <v>40</v>
      </c>
      <c r="G6" s="39">
        <v>0</v>
      </c>
      <c r="H6" s="39">
        <f t="shared" ca="1" si="5"/>
        <v>115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45</v>
      </c>
    </row>
    <row r="7" spans="1:13" x14ac:dyDescent="0.3">
      <c r="A7" s="16"/>
      <c r="B7" s="4" t="s">
        <v>31</v>
      </c>
      <c r="C7" s="3"/>
      <c r="D7" s="4"/>
      <c r="E7" s="42">
        <f t="shared" ca="1" si="4"/>
        <v>511</v>
      </c>
      <c r="F7" s="39">
        <f t="shared" ca="1" si="3"/>
        <v>80</v>
      </c>
      <c r="G7" s="39">
        <v>0</v>
      </c>
      <c r="H7" s="39">
        <f t="shared" ca="1" si="5"/>
        <v>404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187</v>
      </c>
    </row>
    <row r="8" spans="1:13" x14ac:dyDescent="0.3">
      <c r="A8" s="16"/>
      <c r="B8" s="4" t="s">
        <v>32</v>
      </c>
      <c r="C8" s="3"/>
      <c r="D8" s="4"/>
      <c r="E8" s="42">
        <f t="shared" ca="1" si="4"/>
        <v>322</v>
      </c>
      <c r="F8" s="39">
        <f t="shared" ca="1" si="3"/>
        <v>100</v>
      </c>
      <c r="G8" s="39">
        <v>0</v>
      </c>
      <c r="H8" s="39">
        <f t="shared" ca="1" si="5"/>
        <v>360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62</v>
      </c>
    </row>
    <row r="9" spans="1:13" x14ac:dyDescent="0.3">
      <c r="A9" s="16"/>
      <c r="B9" s="4" t="s">
        <v>90</v>
      </c>
      <c r="C9" s="3"/>
      <c r="D9" s="4"/>
      <c r="E9" s="42">
        <f t="shared" ca="1" si="4"/>
        <v>105</v>
      </c>
      <c r="F9" s="39">
        <f t="shared" ca="1" si="3"/>
        <v>200</v>
      </c>
      <c r="G9" s="39">
        <v>0</v>
      </c>
      <c r="H9" s="39">
        <f t="shared" ca="1" si="5"/>
        <v>80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225</v>
      </c>
    </row>
    <row r="10" spans="1:13" x14ac:dyDescent="0.3">
      <c r="A10" s="16"/>
      <c r="B10" s="4" t="s">
        <v>52</v>
      </c>
      <c r="C10" s="3"/>
      <c r="D10" s="4"/>
      <c r="E10" s="42">
        <f t="shared" ca="1" si="4"/>
        <v>99</v>
      </c>
      <c r="F10" s="39">
        <f t="shared" ca="1" si="3"/>
        <v>100</v>
      </c>
      <c r="G10" s="39">
        <v>0</v>
      </c>
      <c r="H10" s="39">
        <f t="shared" ca="1" si="5"/>
        <v>124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75</v>
      </c>
    </row>
    <row r="11" spans="1:13" x14ac:dyDescent="0.3">
      <c r="A11" s="16"/>
      <c r="B11" s="4" t="s">
        <v>33</v>
      </c>
      <c r="C11" s="3"/>
      <c r="D11" s="4"/>
      <c r="E11" s="42">
        <f t="shared" ca="1" si="4"/>
        <v>12025</v>
      </c>
      <c r="F11" s="39">
        <f t="shared" ca="1" si="3"/>
        <v>1600</v>
      </c>
      <c r="G11" s="39">
        <v>0</v>
      </c>
      <c r="H11" s="39">
        <f t="shared" ca="1" si="5"/>
        <v>3160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10465</v>
      </c>
    </row>
    <row r="12" spans="1:13" x14ac:dyDescent="0.3">
      <c r="A12" s="16"/>
      <c r="B12" s="4" t="s">
        <v>47</v>
      </c>
      <c r="C12" s="3"/>
      <c r="D12" s="4"/>
      <c r="E12" s="42">
        <f t="shared" ca="1" si="4"/>
        <v>78</v>
      </c>
      <c r="F12" s="39">
        <f t="shared" ca="1" si="3"/>
        <v>0</v>
      </c>
      <c r="G12" s="39">
        <v>0</v>
      </c>
      <c r="H12" s="39">
        <f t="shared" ca="1" si="5"/>
        <v>30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48</v>
      </c>
    </row>
    <row r="13" spans="1:13" x14ac:dyDescent="0.3">
      <c r="A13" s="16"/>
      <c r="B13" s="4" t="s">
        <v>53</v>
      </c>
      <c r="C13" s="3"/>
      <c r="D13" s="4"/>
      <c r="E13" s="42">
        <f t="shared" ca="1" si="4"/>
        <v>215</v>
      </c>
      <c r="F13" s="39">
        <f t="shared" ca="1" si="3"/>
        <v>350</v>
      </c>
      <c r="G13" s="39">
        <v>0</v>
      </c>
      <c r="H13" s="39">
        <f t="shared" ca="1" si="5"/>
        <v>353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212</v>
      </c>
    </row>
    <row r="14" spans="1:13" x14ac:dyDescent="0.3">
      <c r="A14" s="16"/>
      <c r="B14" s="4" t="s">
        <v>34</v>
      </c>
      <c r="C14" s="3"/>
      <c r="D14" s="4"/>
      <c r="E14" s="42">
        <f t="shared" ca="1" si="4"/>
        <v>117</v>
      </c>
      <c r="F14" s="39">
        <f t="shared" ca="1" si="3"/>
        <v>0</v>
      </c>
      <c r="G14" s="39">
        <v>0</v>
      </c>
      <c r="H14" s="39">
        <f t="shared" ca="1" si="5"/>
        <v>92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25</v>
      </c>
    </row>
    <row r="15" spans="1:13" x14ac:dyDescent="0.3">
      <c r="A15" s="16"/>
      <c r="B15" s="4" t="s">
        <v>35</v>
      </c>
      <c r="C15" s="3"/>
      <c r="D15" s="4"/>
      <c r="E15" s="42">
        <f t="shared" ca="1" si="4"/>
        <v>130</v>
      </c>
      <c r="F15" s="39">
        <f t="shared" ca="1" si="3"/>
        <v>0</v>
      </c>
      <c r="G15" s="39">
        <v>0</v>
      </c>
      <c r="H15" s="39">
        <f t="shared" ca="1" si="5"/>
        <v>20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110</v>
      </c>
    </row>
    <row r="16" spans="1:13" x14ac:dyDescent="0.3">
      <c r="A16" s="16"/>
      <c r="B16" s="4" t="s">
        <v>36</v>
      </c>
      <c r="C16" s="3"/>
      <c r="D16" s="4"/>
      <c r="E16" s="42">
        <f t="shared" ca="1" si="4"/>
        <v>210</v>
      </c>
      <c r="F16" s="39">
        <f t="shared" ca="1" si="3"/>
        <v>100</v>
      </c>
      <c r="G16" s="39">
        <v>0</v>
      </c>
      <c r="H16" s="39">
        <f t="shared" ca="1" si="5"/>
        <v>235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75</v>
      </c>
    </row>
    <row r="17" spans="1:13" x14ac:dyDescent="0.3">
      <c r="A17" s="16"/>
      <c r="B17" s="4" t="s">
        <v>54</v>
      </c>
      <c r="C17" s="3"/>
      <c r="D17" s="4"/>
      <c r="E17" s="42">
        <f t="shared" ca="1" si="4"/>
        <v>16</v>
      </c>
      <c r="F17" s="39">
        <f t="shared" ca="1" si="3"/>
        <v>10</v>
      </c>
      <c r="G17" s="39">
        <v>0</v>
      </c>
      <c r="H17" s="39">
        <f t="shared" ca="1" si="5"/>
        <v>12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14</v>
      </c>
    </row>
    <row r="18" spans="1:13" x14ac:dyDescent="0.3">
      <c r="A18" s="16"/>
      <c r="B18" s="4" t="s">
        <v>38</v>
      </c>
      <c r="C18" s="3"/>
      <c r="D18" s="4"/>
      <c r="E18" s="42">
        <f t="shared" ca="1" si="4"/>
        <v>303</v>
      </c>
      <c r="F18" s="39">
        <f t="shared" ca="1" si="3"/>
        <v>250</v>
      </c>
      <c r="G18" s="39">
        <v>0</v>
      </c>
      <c r="H18" s="39">
        <f t="shared" ca="1" si="5"/>
        <v>325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228</v>
      </c>
    </row>
    <row r="19" spans="1:13" x14ac:dyDescent="0.3">
      <c r="A19" s="16"/>
      <c r="B19" s="4" t="s">
        <v>37</v>
      </c>
      <c r="C19" s="3"/>
      <c r="D19" s="4"/>
      <c r="E19" s="42">
        <f t="shared" ca="1" si="4"/>
        <v>124</v>
      </c>
      <c r="F19" s="39">
        <f t="shared" ca="1" si="3"/>
        <v>20</v>
      </c>
      <c r="G19" s="39">
        <v>0</v>
      </c>
      <c r="H19" s="39">
        <f t="shared" ca="1" si="5"/>
        <v>58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86</v>
      </c>
    </row>
    <row r="20" spans="1:13" x14ac:dyDescent="0.3">
      <c r="A20" s="16"/>
      <c r="B20" s="4" t="s">
        <v>39</v>
      </c>
      <c r="C20" s="3"/>
      <c r="D20" s="4"/>
      <c r="E20" s="42">
        <f t="shared" ca="1" si="4"/>
        <v>41</v>
      </c>
      <c r="F20" s="39">
        <f t="shared" ca="1" si="3"/>
        <v>200</v>
      </c>
      <c r="G20" s="39">
        <v>0</v>
      </c>
      <c r="H20" s="39">
        <f t="shared" ca="1" si="5"/>
        <v>150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91</v>
      </c>
    </row>
    <row r="21" spans="1:13" x14ac:dyDescent="0.3">
      <c r="A21" s="16"/>
      <c r="B21" s="4" t="s">
        <v>91</v>
      </c>
      <c r="C21" s="3"/>
      <c r="D21" s="4"/>
      <c r="E21" s="42">
        <f t="shared" ca="1" si="4"/>
        <v>1260</v>
      </c>
      <c r="F21" s="39">
        <f t="shared" ca="1" si="3"/>
        <v>0</v>
      </c>
      <c r="G21" s="39">
        <v>0</v>
      </c>
      <c r="H21" s="39">
        <f t="shared" ca="1" si="5"/>
        <v>1236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24</v>
      </c>
    </row>
    <row r="22" spans="1:13" ht="15" thickBot="1" x14ac:dyDescent="0.35">
      <c r="A22" s="16"/>
      <c r="B22" s="4" t="s">
        <v>92</v>
      </c>
      <c r="C22" s="3"/>
      <c r="D22" s="4"/>
      <c r="E22" s="42">
        <f t="shared" ca="1" si="4"/>
        <v>77</v>
      </c>
      <c r="F22" s="39">
        <f t="shared" ca="1" si="3"/>
        <v>200</v>
      </c>
      <c r="G22" s="39">
        <v>0</v>
      </c>
      <c r="H22" s="39">
        <f t="shared" ca="1" si="5"/>
        <v>175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102</v>
      </c>
    </row>
    <row r="23" spans="1:13" ht="15" thickBot="1" x14ac:dyDescent="0.35">
      <c r="A23" s="16"/>
      <c r="B23" s="19"/>
      <c r="C23" s="18"/>
      <c r="D23" s="19" t="s">
        <v>18</v>
      </c>
      <c r="E23" s="24">
        <f t="shared" ref="E23:M23" ca="1" si="7">SUM(E3:E22)</f>
        <v>34650</v>
      </c>
      <c r="F23" s="24">
        <f t="shared" ca="1" si="7"/>
        <v>3750</v>
      </c>
      <c r="G23" s="24">
        <f t="shared" si="7"/>
        <v>0</v>
      </c>
      <c r="H23" s="24">
        <f t="shared" ca="1" si="7"/>
        <v>8134</v>
      </c>
      <c r="I23" s="24">
        <f t="shared" si="7"/>
        <v>0</v>
      </c>
      <c r="J23" s="24">
        <f t="shared" si="7"/>
        <v>0</v>
      </c>
      <c r="K23" s="24">
        <f t="shared" si="7"/>
        <v>0</v>
      </c>
      <c r="L23" s="24">
        <f t="shared" si="7"/>
        <v>0</v>
      </c>
      <c r="M23" s="25">
        <f t="shared" ca="1" si="7"/>
        <v>30266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29"/>
  <sheetViews>
    <sheetView workbookViewId="0">
      <selection activeCell="D23" sqref="D2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64" t="s">
        <v>44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4.4" customHeight="1" x14ac:dyDescent="0.3">
      <c r="A3" s="64" t="s">
        <v>93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4.4" customHeight="1" x14ac:dyDescent="0.3">
      <c r="A4" s="64" t="s">
        <v>97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4.4" customHeight="1" x14ac:dyDescent="0.3">
      <c r="A5" s="64" t="s">
        <v>49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4.4" customHeight="1" x14ac:dyDescent="0.3">
      <c r="A6" s="63" t="s">
        <v>51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7" spans="1:13" ht="14.4" customHeight="1" x14ac:dyDescent="0.3">
      <c r="A7" s="63" t="s">
        <v>94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3" ht="19.8" x14ac:dyDescent="0.3">
      <c r="A8" s="54" t="s">
        <v>12</v>
      </c>
      <c r="B8" s="54" t="s">
        <v>55</v>
      </c>
      <c r="C8" s="54" t="s">
        <v>50</v>
      </c>
      <c r="D8" s="54" t="s">
        <v>95</v>
      </c>
      <c r="E8" s="54" t="s">
        <v>3</v>
      </c>
      <c r="F8" s="54" t="s">
        <v>4</v>
      </c>
      <c r="G8" s="54" t="s">
        <v>5</v>
      </c>
      <c r="H8" s="54" t="s">
        <v>6</v>
      </c>
      <c r="I8" s="54" t="s">
        <v>7</v>
      </c>
      <c r="J8" s="54" t="s">
        <v>8</v>
      </c>
      <c r="K8" s="54" t="s">
        <v>9</v>
      </c>
      <c r="L8" s="54" t="s">
        <v>10</v>
      </c>
      <c r="M8" s="54" t="s">
        <v>11</v>
      </c>
    </row>
    <row r="9" spans="1:13" x14ac:dyDescent="0.3">
      <c r="A9" s="55" t="s">
        <v>96</v>
      </c>
      <c r="B9" s="56">
        <v>4097958</v>
      </c>
      <c r="C9" s="55" t="s">
        <v>30</v>
      </c>
      <c r="D9" s="56">
        <v>6101665</v>
      </c>
      <c r="E9" s="56">
        <v>18554</v>
      </c>
      <c r="F9" s="56">
        <v>0</v>
      </c>
      <c r="G9" s="56">
        <v>0</v>
      </c>
      <c r="H9" s="56">
        <v>640</v>
      </c>
      <c r="I9" s="56">
        <v>0</v>
      </c>
      <c r="J9" s="56">
        <v>0</v>
      </c>
      <c r="K9" s="56">
        <v>0</v>
      </c>
      <c r="L9" s="56">
        <v>0</v>
      </c>
      <c r="M9" s="56">
        <v>17914</v>
      </c>
    </row>
    <row r="10" spans="1:13" x14ac:dyDescent="0.3">
      <c r="A10" s="55" t="s">
        <v>96</v>
      </c>
      <c r="B10" s="56">
        <v>4097958</v>
      </c>
      <c r="C10" s="55" t="s">
        <v>48</v>
      </c>
      <c r="D10" s="56">
        <v>79901062</v>
      </c>
      <c r="E10" s="56">
        <v>143</v>
      </c>
      <c r="F10" s="56">
        <v>0</v>
      </c>
      <c r="G10" s="56">
        <v>0</v>
      </c>
      <c r="H10" s="56">
        <v>60</v>
      </c>
      <c r="I10" s="56">
        <v>0</v>
      </c>
      <c r="J10" s="56">
        <v>0</v>
      </c>
      <c r="K10" s="56">
        <v>0</v>
      </c>
      <c r="L10" s="56">
        <v>0</v>
      </c>
      <c r="M10" s="56">
        <v>83</v>
      </c>
    </row>
    <row r="11" spans="1:13" x14ac:dyDescent="0.3">
      <c r="A11" s="55" t="s">
        <v>96</v>
      </c>
      <c r="B11" s="56">
        <v>4097958</v>
      </c>
      <c r="C11" s="55" t="s">
        <v>45</v>
      </c>
      <c r="D11" s="56">
        <v>6077322</v>
      </c>
      <c r="E11" s="56">
        <v>120</v>
      </c>
      <c r="F11" s="56">
        <v>40</v>
      </c>
      <c r="G11" s="56">
        <v>0</v>
      </c>
      <c r="H11" s="56">
        <v>115</v>
      </c>
      <c r="I11" s="56">
        <v>0</v>
      </c>
      <c r="J11" s="56">
        <v>0</v>
      </c>
      <c r="K11" s="56">
        <v>0</v>
      </c>
      <c r="L11" s="56">
        <v>0</v>
      </c>
      <c r="M11" s="56">
        <v>45</v>
      </c>
    </row>
    <row r="12" spans="1:13" x14ac:dyDescent="0.3">
      <c r="A12" s="55" t="s">
        <v>96</v>
      </c>
      <c r="B12" s="56">
        <v>4097958</v>
      </c>
      <c r="C12" s="55" t="s">
        <v>31</v>
      </c>
      <c r="D12" s="56">
        <v>6112179</v>
      </c>
      <c r="E12" s="56">
        <v>511</v>
      </c>
      <c r="F12" s="56">
        <v>80</v>
      </c>
      <c r="G12" s="56">
        <v>0</v>
      </c>
      <c r="H12" s="56">
        <v>404</v>
      </c>
      <c r="I12" s="56">
        <v>0</v>
      </c>
      <c r="J12" s="56">
        <v>0</v>
      </c>
      <c r="K12" s="56">
        <v>0</v>
      </c>
      <c r="L12" s="56">
        <v>0</v>
      </c>
      <c r="M12" s="56">
        <v>187</v>
      </c>
    </row>
    <row r="13" spans="1:13" x14ac:dyDescent="0.3">
      <c r="A13" s="55" t="s">
        <v>96</v>
      </c>
      <c r="B13" s="56">
        <v>4097958</v>
      </c>
      <c r="C13" s="55" t="s">
        <v>46</v>
      </c>
      <c r="D13" s="56">
        <v>6113191</v>
      </c>
      <c r="E13" s="56">
        <v>200</v>
      </c>
      <c r="F13" s="56">
        <v>500</v>
      </c>
      <c r="G13" s="56">
        <v>0</v>
      </c>
      <c r="H13" s="56">
        <v>505</v>
      </c>
      <c r="I13" s="56">
        <v>0</v>
      </c>
      <c r="J13" s="56">
        <v>0</v>
      </c>
      <c r="K13" s="56">
        <v>0</v>
      </c>
      <c r="L13" s="56">
        <v>0</v>
      </c>
      <c r="M13" s="56">
        <v>195</v>
      </c>
    </row>
    <row r="14" spans="1:13" x14ac:dyDescent="0.3">
      <c r="A14" s="55" t="s">
        <v>96</v>
      </c>
      <c r="B14" s="56">
        <v>4097958</v>
      </c>
      <c r="C14" s="55" t="s">
        <v>91</v>
      </c>
      <c r="D14" s="56">
        <v>3822560</v>
      </c>
      <c r="E14" s="56">
        <v>1260</v>
      </c>
      <c r="F14" s="56">
        <v>0</v>
      </c>
      <c r="G14" s="56">
        <v>0</v>
      </c>
      <c r="H14" s="56">
        <v>1236</v>
      </c>
      <c r="I14" s="56">
        <v>0</v>
      </c>
      <c r="J14" s="56">
        <v>0</v>
      </c>
      <c r="K14" s="56">
        <v>0</v>
      </c>
      <c r="L14" s="56">
        <v>0</v>
      </c>
      <c r="M14" s="56">
        <v>24</v>
      </c>
    </row>
    <row r="15" spans="1:13" x14ac:dyDescent="0.3">
      <c r="A15" s="55" t="s">
        <v>96</v>
      </c>
      <c r="B15" s="56">
        <v>4097958</v>
      </c>
      <c r="C15" s="55" t="s">
        <v>52</v>
      </c>
      <c r="D15" s="56">
        <v>79629125</v>
      </c>
      <c r="E15" s="56">
        <v>99</v>
      </c>
      <c r="F15" s="56">
        <v>100</v>
      </c>
      <c r="G15" s="56">
        <v>0</v>
      </c>
      <c r="H15" s="56">
        <v>124</v>
      </c>
      <c r="I15" s="56">
        <v>0</v>
      </c>
      <c r="J15" s="56">
        <v>0</v>
      </c>
      <c r="K15" s="56">
        <v>0</v>
      </c>
      <c r="L15" s="56">
        <v>0</v>
      </c>
      <c r="M15" s="56">
        <v>75</v>
      </c>
    </row>
    <row r="16" spans="1:13" x14ac:dyDescent="0.3">
      <c r="A16" s="55" t="s">
        <v>96</v>
      </c>
      <c r="B16" s="56">
        <v>4097958</v>
      </c>
      <c r="C16" s="55" t="s">
        <v>33</v>
      </c>
      <c r="D16" s="56">
        <v>79215304</v>
      </c>
      <c r="E16" s="56">
        <v>12025</v>
      </c>
      <c r="F16" s="56">
        <v>1600</v>
      </c>
      <c r="G16" s="56">
        <v>0</v>
      </c>
      <c r="H16" s="56">
        <v>3160</v>
      </c>
      <c r="I16" s="56">
        <v>0</v>
      </c>
      <c r="J16" s="56">
        <v>0</v>
      </c>
      <c r="K16" s="56">
        <v>0</v>
      </c>
      <c r="L16" s="56">
        <v>0</v>
      </c>
      <c r="M16" s="56">
        <v>10465</v>
      </c>
    </row>
    <row r="17" spans="1:13" x14ac:dyDescent="0.3">
      <c r="A17" s="55" t="s">
        <v>96</v>
      </c>
      <c r="B17" s="56">
        <v>4097958</v>
      </c>
      <c r="C17" s="55" t="s">
        <v>47</v>
      </c>
      <c r="D17" s="56">
        <v>5980436</v>
      </c>
      <c r="E17" s="56">
        <v>78</v>
      </c>
      <c r="F17" s="56">
        <v>0</v>
      </c>
      <c r="G17" s="56">
        <v>0</v>
      </c>
      <c r="H17" s="56">
        <v>30</v>
      </c>
      <c r="I17" s="56">
        <v>0</v>
      </c>
      <c r="J17" s="56">
        <v>0</v>
      </c>
      <c r="K17" s="56">
        <v>0</v>
      </c>
      <c r="L17" s="56">
        <v>0</v>
      </c>
      <c r="M17" s="56">
        <v>48</v>
      </c>
    </row>
    <row r="18" spans="1:13" x14ac:dyDescent="0.3">
      <c r="A18" s="55" t="s">
        <v>96</v>
      </c>
      <c r="B18" s="56">
        <v>4097958</v>
      </c>
      <c r="C18" s="55" t="s">
        <v>53</v>
      </c>
      <c r="D18" s="56">
        <v>80199414</v>
      </c>
      <c r="E18" s="56">
        <v>215</v>
      </c>
      <c r="F18" s="56">
        <v>350</v>
      </c>
      <c r="G18" s="56">
        <v>0</v>
      </c>
      <c r="H18" s="56">
        <v>353</v>
      </c>
      <c r="I18" s="56">
        <v>0</v>
      </c>
      <c r="J18" s="56">
        <v>0</v>
      </c>
      <c r="K18" s="56">
        <v>0</v>
      </c>
      <c r="L18" s="56">
        <v>0</v>
      </c>
      <c r="M18" s="56">
        <v>212</v>
      </c>
    </row>
    <row r="19" spans="1:13" x14ac:dyDescent="0.3">
      <c r="A19" s="55" t="s">
        <v>96</v>
      </c>
      <c r="B19" s="56">
        <v>4097958</v>
      </c>
      <c r="C19" s="55" t="s">
        <v>34</v>
      </c>
      <c r="D19" s="56">
        <v>79304102</v>
      </c>
      <c r="E19" s="56">
        <v>117</v>
      </c>
      <c r="F19" s="56">
        <v>0</v>
      </c>
      <c r="G19" s="56">
        <v>0</v>
      </c>
      <c r="H19" s="56">
        <v>92</v>
      </c>
      <c r="I19" s="56">
        <v>0</v>
      </c>
      <c r="J19" s="56">
        <v>0</v>
      </c>
      <c r="K19" s="56">
        <v>0</v>
      </c>
      <c r="L19" s="56">
        <v>0</v>
      </c>
      <c r="M19" s="56">
        <v>25</v>
      </c>
    </row>
    <row r="20" spans="1:13" x14ac:dyDescent="0.3">
      <c r="A20" s="55" t="s">
        <v>96</v>
      </c>
      <c r="B20" s="56">
        <v>4097958</v>
      </c>
      <c r="C20" s="55" t="s">
        <v>35</v>
      </c>
      <c r="D20" s="56">
        <v>79998538</v>
      </c>
      <c r="E20" s="56">
        <v>130</v>
      </c>
      <c r="F20" s="56">
        <v>0</v>
      </c>
      <c r="G20" s="56">
        <v>0</v>
      </c>
      <c r="H20" s="56">
        <v>20</v>
      </c>
      <c r="I20" s="56">
        <v>0</v>
      </c>
      <c r="J20" s="56">
        <v>0</v>
      </c>
      <c r="K20" s="56">
        <v>0</v>
      </c>
      <c r="L20" s="56">
        <v>0</v>
      </c>
      <c r="M20" s="56">
        <v>110</v>
      </c>
    </row>
    <row r="21" spans="1:13" x14ac:dyDescent="0.3">
      <c r="A21" s="55" t="s">
        <v>96</v>
      </c>
      <c r="B21" s="56">
        <v>4097958</v>
      </c>
      <c r="C21" s="55" t="s">
        <v>36</v>
      </c>
      <c r="D21" s="56">
        <v>3825098</v>
      </c>
      <c r="E21" s="56">
        <v>210</v>
      </c>
      <c r="F21" s="56">
        <v>100</v>
      </c>
      <c r="G21" s="56">
        <v>0</v>
      </c>
      <c r="H21" s="56">
        <v>235</v>
      </c>
      <c r="I21" s="56">
        <v>0</v>
      </c>
      <c r="J21" s="56">
        <v>0</v>
      </c>
      <c r="K21" s="56">
        <v>0</v>
      </c>
      <c r="L21" s="56">
        <v>0</v>
      </c>
      <c r="M21" s="56">
        <v>75</v>
      </c>
    </row>
    <row r="22" spans="1:13" x14ac:dyDescent="0.3">
      <c r="A22" s="55" t="s">
        <v>96</v>
      </c>
      <c r="B22" s="56">
        <v>4097958</v>
      </c>
      <c r="C22" s="55" t="s">
        <v>37</v>
      </c>
      <c r="D22" s="56">
        <v>5976951</v>
      </c>
      <c r="E22" s="56">
        <v>124</v>
      </c>
      <c r="F22" s="56">
        <v>20</v>
      </c>
      <c r="G22" s="56">
        <v>0</v>
      </c>
      <c r="H22" s="56">
        <v>58</v>
      </c>
      <c r="I22" s="56">
        <v>0</v>
      </c>
      <c r="J22" s="56">
        <v>0</v>
      </c>
      <c r="K22" s="56">
        <v>0</v>
      </c>
      <c r="L22" s="56">
        <v>0</v>
      </c>
      <c r="M22" s="56">
        <v>86</v>
      </c>
    </row>
    <row r="23" spans="1:13" x14ac:dyDescent="0.3">
      <c r="A23" s="55" t="s">
        <v>96</v>
      </c>
      <c r="B23" s="56">
        <v>4097958</v>
      </c>
      <c r="C23" s="55" t="s">
        <v>38</v>
      </c>
      <c r="D23" s="56">
        <v>5975343</v>
      </c>
      <c r="E23" s="56">
        <v>303</v>
      </c>
      <c r="F23" s="56">
        <v>250</v>
      </c>
      <c r="G23" s="56">
        <v>0</v>
      </c>
      <c r="H23" s="56">
        <v>325</v>
      </c>
      <c r="I23" s="56">
        <v>0</v>
      </c>
      <c r="J23" s="56">
        <v>0</v>
      </c>
      <c r="K23" s="56">
        <v>0</v>
      </c>
      <c r="L23" s="56">
        <v>0</v>
      </c>
      <c r="M23" s="56">
        <v>228</v>
      </c>
    </row>
    <row r="24" spans="1:13" x14ac:dyDescent="0.3">
      <c r="A24" s="55" t="s">
        <v>96</v>
      </c>
      <c r="B24" s="56">
        <v>4097958</v>
      </c>
      <c r="C24" s="55" t="s">
        <v>54</v>
      </c>
      <c r="D24" s="56">
        <v>79667140</v>
      </c>
      <c r="E24" s="56">
        <v>16</v>
      </c>
      <c r="F24" s="56">
        <v>10</v>
      </c>
      <c r="G24" s="56">
        <v>0</v>
      </c>
      <c r="H24" s="56">
        <v>12</v>
      </c>
      <c r="I24" s="56">
        <v>0</v>
      </c>
      <c r="J24" s="56">
        <v>0</v>
      </c>
      <c r="K24" s="56">
        <v>0</v>
      </c>
      <c r="L24" s="56">
        <v>0</v>
      </c>
      <c r="M24" s="56">
        <v>14</v>
      </c>
    </row>
    <row r="25" spans="1:13" x14ac:dyDescent="0.3">
      <c r="A25" s="55" t="s">
        <v>96</v>
      </c>
      <c r="B25" s="56">
        <v>4097958</v>
      </c>
      <c r="C25" s="55" t="s">
        <v>39</v>
      </c>
      <c r="D25" s="56">
        <v>5950812</v>
      </c>
      <c r="E25" s="56">
        <v>41</v>
      </c>
      <c r="F25" s="56">
        <v>200</v>
      </c>
      <c r="G25" s="56">
        <v>0</v>
      </c>
      <c r="H25" s="56">
        <v>150</v>
      </c>
      <c r="I25" s="56">
        <v>0</v>
      </c>
      <c r="J25" s="56">
        <v>0</v>
      </c>
      <c r="K25" s="56">
        <v>0</v>
      </c>
      <c r="L25" s="56">
        <v>0</v>
      </c>
      <c r="M25" s="56">
        <v>91</v>
      </c>
    </row>
    <row r="26" spans="1:13" x14ac:dyDescent="0.3">
      <c r="A26" s="55" t="s">
        <v>96</v>
      </c>
      <c r="B26" s="56">
        <v>4097958</v>
      </c>
      <c r="C26" s="55" t="s">
        <v>32</v>
      </c>
      <c r="D26" s="56">
        <v>3823311</v>
      </c>
      <c r="E26" s="56">
        <v>322</v>
      </c>
      <c r="F26" s="56">
        <v>100</v>
      </c>
      <c r="G26" s="56">
        <v>0</v>
      </c>
      <c r="H26" s="56">
        <v>360</v>
      </c>
      <c r="I26" s="56">
        <v>0</v>
      </c>
      <c r="J26" s="56">
        <v>0</v>
      </c>
      <c r="K26" s="56">
        <v>0</v>
      </c>
      <c r="L26" s="56">
        <v>0</v>
      </c>
      <c r="M26" s="56">
        <v>62</v>
      </c>
    </row>
    <row r="27" spans="1:13" x14ac:dyDescent="0.3">
      <c r="A27" s="55" t="s">
        <v>96</v>
      </c>
      <c r="B27" s="56">
        <v>4097958</v>
      </c>
      <c r="C27" s="55" t="s">
        <v>90</v>
      </c>
      <c r="D27" s="56">
        <v>79646194</v>
      </c>
      <c r="E27" s="56">
        <v>105</v>
      </c>
      <c r="F27" s="56">
        <v>200</v>
      </c>
      <c r="G27" s="56">
        <v>0</v>
      </c>
      <c r="H27" s="56">
        <v>80</v>
      </c>
      <c r="I27" s="56">
        <v>0</v>
      </c>
      <c r="J27" s="56">
        <v>0</v>
      </c>
      <c r="K27" s="56">
        <v>0</v>
      </c>
      <c r="L27" s="56">
        <v>0</v>
      </c>
      <c r="M27" s="56">
        <v>225</v>
      </c>
    </row>
    <row r="28" spans="1:13" x14ac:dyDescent="0.3">
      <c r="A28" s="55" t="s">
        <v>96</v>
      </c>
      <c r="B28" s="56">
        <v>4097958</v>
      </c>
      <c r="C28" s="55" t="s">
        <v>92</v>
      </c>
      <c r="D28" s="56">
        <v>6103692</v>
      </c>
      <c r="E28" s="56">
        <v>77</v>
      </c>
      <c r="F28" s="56">
        <v>200</v>
      </c>
      <c r="G28" s="56">
        <v>0</v>
      </c>
      <c r="H28" s="56">
        <v>175</v>
      </c>
      <c r="I28" s="56">
        <v>0</v>
      </c>
      <c r="J28" s="56">
        <v>0</v>
      </c>
      <c r="K28" s="56">
        <v>0</v>
      </c>
      <c r="L28" s="56">
        <v>0</v>
      </c>
      <c r="M28" s="56">
        <v>102</v>
      </c>
    </row>
    <row r="29" spans="1:13" x14ac:dyDescent="0.3">
      <c r="A29" s="57" t="s">
        <v>19</v>
      </c>
      <c r="B29" s="55"/>
      <c r="C29" s="55"/>
      <c r="D29" s="55"/>
      <c r="E29" s="56">
        <v>34650</v>
      </c>
      <c r="F29" s="56">
        <v>3750</v>
      </c>
      <c r="G29" s="56">
        <v>0</v>
      </c>
      <c r="H29" s="56">
        <v>8134</v>
      </c>
      <c r="I29" s="56">
        <v>0</v>
      </c>
      <c r="J29" s="56">
        <v>0</v>
      </c>
      <c r="K29" s="56">
        <v>0</v>
      </c>
      <c r="L29" s="56">
        <v>0</v>
      </c>
      <c r="M29" s="56">
        <v>30266</v>
      </c>
    </row>
  </sheetData>
  <mergeCells count="6">
    <mergeCell ref="A6:M6"/>
    <mergeCell ref="A7:M7"/>
    <mergeCell ref="A2:M2"/>
    <mergeCell ref="A3:M3"/>
    <mergeCell ref="A4:M4"/>
    <mergeCell ref="A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20"/>
  <sheetViews>
    <sheetView workbookViewId="0">
      <selection activeCell="B1" sqref="B1:B20"/>
    </sheetView>
  </sheetViews>
  <sheetFormatPr defaultRowHeight="14.4" x14ac:dyDescent="0.3"/>
  <sheetData>
    <row r="1" spans="1:3" x14ac:dyDescent="0.3">
      <c r="A1" t="s">
        <v>30</v>
      </c>
      <c r="B1">
        <f>VLOOKUP(A1,'[3]Product Master Sheet'!$B$2:$F$506,5,0)</f>
        <v>16</v>
      </c>
      <c r="C1">
        <v>18554</v>
      </c>
    </row>
    <row r="2" spans="1:3" x14ac:dyDescent="0.3">
      <c r="A2" t="s">
        <v>48</v>
      </c>
      <c r="B2">
        <f>VLOOKUP(A2,'[3]Product Master Sheet'!$B$2:$F$506,5,0)</f>
        <v>30</v>
      </c>
      <c r="C2">
        <v>143</v>
      </c>
    </row>
    <row r="3" spans="1:3" x14ac:dyDescent="0.3">
      <c r="A3" t="s">
        <v>45</v>
      </c>
      <c r="B3">
        <f>VLOOKUP(A3,'[3]Product Master Sheet'!$B$2:$F$506,5,0)</f>
        <v>42</v>
      </c>
      <c r="C3">
        <v>120</v>
      </c>
    </row>
    <row r="4" spans="1:3" x14ac:dyDescent="0.3">
      <c r="A4" t="s">
        <v>31</v>
      </c>
      <c r="B4">
        <f>VLOOKUP(A4,'[3]Product Master Sheet'!$B$2:$F$506,5,0)</f>
        <v>44</v>
      </c>
      <c r="C4">
        <v>511</v>
      </c>
    </row>
    <row r="5" spans="1:3" x14ac:dyDescent="0.3">
      <c r="A5" t="s">
        <v>46</v>
      </c>
      <c r="B5">
        <f>VLOOKUP(A5,'[3]Product Master Sheet'!$B$2:$F$506,5,0)</f>
        <v>45</v>
      </c>
      <c r="C5">
        <v>200</v>
      </c>
    </row>
    <row r="6" spans="1:3" x14ac:dyDescent="0.3">
      <c r="A6" t="s">
        <v>91</v>
      </c>
      <c r="B6">
        <f>VLOOKUP(A6,'[3]Product Master Sheet'!$B$2:$F$506,5,0)</f>
        <v>103</v>
      </c>
      <c r="C6">
        <v>1260</v>
      </c>
    </row>
    <row r="7" spans="1:3" x14ac:dyDescent="0.3">
      <c r="A7" t="s">
        <v>52</v>
      </c>
      <c r="B7">
        <f>VLOOKUP(A7,'[3]Product Master Sheet'!$B$2:$F$506,5,0)</f>
        <v>165</v>
      </c>
      <c r="C7">
        <v>99</v>
      </c>
    </row>
    <row r="8" spans="1:3" x14ac:dyDescent="0.3">
      <c r="A8" t="s">
        <v>33</v>
      </c>
      <c r="B8">
        <f>VLOOKUP(A8,'[3]Product Master Sheet'!$B$2:$F$506,5,0)</f>
        <v>199</v>
      </c>
      <c r="C8">
        <v>12025</v>
      </c>
    </row>
    <row r="9" spans="1:3" x14ac:dyDescent="0.3">
      <c r="A9" t="s">
        <v>47</v>
      </c>
      <c r="B9">
        <f>VLOOKUP(A9,'[3]Product Master Sheet'!$B$2:$F$506,5,0)</f>
        <v>207</v>
      </c>
      <c r="C9">
        <v>78</v>
      </c>
    </row>
    <row r="10" spans="1:3" x14ac:dyDescent="0.3">
      <c r="A10" t="s">
        <v>53</v>
      </c>
      <c r="B10">
        <f>VLOOKUP(A10,'[3]Product Master Sheet'!$B$2:$F$506,5,0)</f>
        <v>226</v>
      </c>
      <c r="C10">
        <v>215</v>
      </c>
    </row>
    <row r="11" spans="1:3" x14ac:dyDescent="0.3">
      <c r="A11" t="s">
        <v>34</v>
      </c>
      <c r="B11">
        <f>VLOOKUP(A11,'[3]Product Master Sheet'!$B$2:$F$506,5,0)</f>
        <v>294</v>
      </c>
      <c r="C11">
        <v>117</v>
      </c>
    </row>
    <row r="12" spans="1:3" x14ac:dyDescent="0.3">
      <c r="A12" t="s">
        <v>35</v>
      </c>
      <c r="B12">
        <f>VLOOKUP(A12,'[3]Product Master Sheet'!$B$2:$F$506,5,0)</f>
        <v>300</v>
      </c>
      <c r="C12">
        <v>130</v>
      </c>
    </row>
    <row r="13" spans="1:3" x14ac:dyDescent="0.3">
      <c r="A13" t="s">
        <v>36</v>
      </c>
      <c r="B13">
        <f>VLOOKUP(A13,'[3]Product Master Sheet'!$B$2:$F$506,5,0)</f>
        <v>307</v>
      </c>
      <c r="C13">
        <v>210</v>
      </c>
    </row>
    <row r="14" spans="1:3" x14ac:dyDescent="0.3">
      <c r="A14" t="s">
        <v>37</v>
      </c>
      <c r="B14">
        <f>VLOOKUP(A14,'[3]Product Master Sheet'!$B$2:$F$506,5,0)</f>
        <v>325</v>
      </c>
      <c r="C14">
        <v>124</v>
      </c>
    </row>
    <row r="15" spans="1:3" x14ac:dyDescent="0.3">
      <c r="A15" t="s">
        <v>38</v>
      </c>
      <c r="B15">
        <f>VLOOKUP(A15,'[3]Product Master Sheet'!$B$2:$F$506,5,0)</f>
        <v>327</v>
      </c>
      <c r="C15">
        <v>303</v>
      </c>
    </row>
    <row r="16" spans="1:3" x14ac:dyDescent="0.3">
      <c r="A16" t="s">
        <v>54</v>
      </c>
      <c r="B16">
        <f>VLOOKUP(A16,'[3]Product Master Sheet'!$B$2:$F$506,5,0)</f>
        <v>335</v>
      </c>
      <c r="C16">
        <v>16</v>
      </c>
    </row>
    <row r="17" spans="1:3" x14ac:dyDescent="0.3">
      <c r="A17" t="s">
        <v>39</v>
      </c>
      <c r="B17">
        <f>VLOOKUP(A17,'[3]Product Master Sheet'!$B$2:$F$506,5,0)</f>
        <v>346</v>
      </c>
      <c r="C17">
        <v>41</v>
      </c>
    </row>
    <row r="18" spans="1:3" x14ac:dyDescent="0.3">
      <c r="A18" t="s">
        <v>32</v>
      </c>
      <c r="B18">
        <f>VLOOKUP(A18,'[3]Product Master Sheet'!$B$2:$F$506,5,0)</f>
        <v>928</v>
      </c>
      <c r="C18">
        <v>322</v>
      </c>
    </row>
    <row r="19" spans="1:3" x14ac:dyDescent="0.3">
      <c r="A19" t="s">
        <v>90</v>
      </c>
      <c r="B19">
        <f>VLOOKUP(A19,'[3]Product Master Sheet'!$B$2:$F$506,5,0)</f>
        <v>927</v>
      </c>
      <c r="C19">
        <v>105</v>
      </c>
    </row>
    <row r="20" spans="1:3" x14ac:dyDescent="0.3">
      <c r="A20" t="s">
        <v>92</v>
      </c>
      <c r="B20">
        <f>VLOOKUP(A20,'[3]Product Master Sheet'!$B$2:$F$506,5,0)</f>
        <v>924</v>
      </c>
      <c r="C20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24"/>
  <sheetViews>
    <sheetView showGridLines="0" tabSelected="1" workbookViewId="0"/>
  </sheetViews>
  <sheetFormatPr defaultColWidth="8" defaultRowHeight="14.4" x14ac:dyDescent="0.3"/>
  <cols>
    <col min="1" max="1" width="37.5546875" bestFit="1" customWidth="1"/>
    <col min="2" max="2" width="9.33203125" style="20" bestFit="1" customWidth="1"/>
    <col min="3" max="3" width="8.21875" style="20" bestFit="1" customWidth="1"/>
    <col min="4" max="4" width="8.109375" style="20" bestFit="1" customWidth="1"/>
    <col min="5" max="5" width="8.2187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6.44140625" style="20" bestFit="1" customWidth="1"/>
    <col min="10" max="11" width="9.33203125" style="20" bestFit="1" customWidth="1"/>
    <col min="12" max="12" width="8.21875" style="20" bestFit="1" customWidth="1"/>
    <col min="13" max="13" width="8.109375" style="20" bestFit="1" customWidth="1"/>
    <col min="14" max="14" width="8.2187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6.44140625" style="20" bestFit="1" customWidth="1"/>
    <col min="19" max="19" width="9.33203125" style="20" bestFit="1" customWidth="1"/>
    <col min="20" max="20" width="7.109375" style="20" bestFit="1" customWidth="1"/>
    <col min="21" max="21" width="7.6640625" style="20" bestFit="1" customWidth="1"/>
    <col min="22" max="22" width="8.109375" style="20" bestFit="1" customWidth="1"/>
    <col min="23" max="23" width="5.218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6.44140625" style="20" bestFit="1" customWidth="1"/>
    <col min="28" max="28" width="5.21875" style="20" bestFit="1" customWidth="1"/>
    <col min="29" max="29" width="7.44140625" bestFit="1" customWidth="1"/>
  </cols>
  <sheetData>
    <row r="1" spans="1:29" ht="15" thickBot="1" x14ac:dyDescent="0.35">
      <c r="A1" s="5"/>
      <c r="B1" s="65" t="s">
        <v>98</v>
      </c>
      <c r="C1" s="66"/>
      <c r="D1" s="66"/>
      <c r="E1" s="66"/>
      <c r="F1" s="66"/>
      <c r="G1" s="66"/>
      <c r="H1" s="66"/>
      <c r="I1" s="66"/>
      <c r="J1" s="67"/>
      <c r="K1" s="65" t="s">
        <v>99</v>
      </c>
      <c r="L1" s="66"/>
      <c r="M1" s="66"/>
      <c r="N1" s="66"/>
      <c r="O1" s="66"/>
      <c r="P1" s="66"/>
      <c r="Q1" s="66"/>
      <c r="R1" s="66"/>
      <c r="S1" s="67"/>
      <c r="T1" s="65" t="s">
        <v>13</v>
      </c>
      <c r="U1" s="66"/>
      <c r="V1" s="66"/>
      <c r="W1" s="66"/>
      <c r="X1" s="66"/>
      <c r="Y1" s="66"/>
      <c r="Z1" s="66"/>
      <c r="AA1" s="66"/>
      <c r="AB1" s="6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30</v>
      </c>
      <c r="B4" s="20">
        <v>18554</v>
      </c>
      <c r="C4" s="20">
        <v>0</v>
      </c>
      <c r="D4" s="20">
        <v>0</v>
      </c>
      <c r="E4" s="20">
        <v>640</v>
      </c>
      <c r="F4" s="20">
        <v>0</v>
      </c>
      <c r="G4" s="20">
        <v>0</v>
      </c>
      <c r="H4" s="20">
        <v>0</v>
      </c>
      <c r="I4" s="20">
        <v>0</v>
      </c>
      <c r="J4" s="20">
        <v>17914</v>
      </c>
      <c r="K4" s="27">
        <v>18554</v>
      </c>
      <c r="L4" s="28">
        <v>0</v>
      </c>
      <c r="M4" s="28">
        <v>0</v>
      </c>
      <c r="N4" s="28">
        <v>640</v>
      </c>
      <c r="O4" s="28">
        <v>0</v>
      </c>
      <c r="P4" s="28">
        <v>0</v>
      </c>
      <c r="Q4" s="28">
        <v>0</v>
      </c>
      <c r="R4" s="28">
        <v>0</v>
      </c>
      <c r="S4" s="26">
        <v>17914</v>
      </c>
      <c r="T4" s="28">
        <f>B4-K4</f>
        <v>0</v>
      </c>
      <c r="U4" s="28">
        <f t="shared" ref="U4:U23" si="0">C4-L4</f>
        <v>0</v>
      </c>
      <c r="V4" s="28">
        <f t="shared" ref="V4:V23" si="1">D4-M4</f>
        <v>0</v>
      </c>
      <c r="W4" s="28">
        <f t="shared" ref="W4:W23" si="2">E4-N4</f>
        <v>0</v>
      </c>
      <c r="X4" s="28">
        <f t="shared" ref="X4:X23" si="3">F4-O4</f>
        <v>0</v>
      </c>
      <c r="Y4" s="28">
        <f t="shared" ref="Y4:Y23" si="4">G4-P4</f>
        <v>0</v>
      </c>
      <c r="Z4" s="28">
        <f t="shared" ref="Z4:Z23" si="5">H4-Q4</f>
        <v>0</v>
      </c>
      <c r="AA4" s="28">
        <f t="shared" ref="AA4:AA23" si="6">I4-R4</f>
        <v>0</v>
      </c>
      <c r="AB4" s="20">
        <f t="shared" ref="AB4:AB23" si="7">J4-S4</f>
        <v>0</v>
      </c>
      <c r="AC4" s="17" t="str">
        <f>IF(AND(T4=0,AB4=0),"Ok","Issue")</f>
        <v>Ok</v>
      </c>
    </row>
    <row r="5" spans="1:29" x14ac:dyDescent="0.3">
      <c r="A5" s="17" t="s">
        <v>48</v>
      </c>
      <c r="B5" s="20">
        <v>143</v>
      </c>
      <c r="C5" s="20">
        <v>0</v>
      </c>
      <c r="D5" s="20">
        <v>0</v>
      </c>
      <c r="E5" s="20">
        <v>60</v>
      </c>
      <c r="F5" s="20">
        <v>0</v>
      </c>
      <c r="G5" s="20">
        <v>0</v>
      </c>
      <c r="H5" s="20">
        <v>0</v>
      </c>
      <c r="I5" s="20">
        <v>0</v>
      </c>
      <c r="J5" s="20">
        <v>83</v>
      </c>
      <c r="K5" s="27">
        <v>143</v>
      </c>
      <c r="L5" s="20">
        <v>0</v>
      </c>
      <c r="M5" s="20">
        <v>0</v>
      </c>
      <c r="N5" s="20">
        <v>60</v>
      </c>
      <c r="O5" s="20">
        <v>0</v>
      </c>
      <c r="P5" s="20">
        <v>0</v>
      </c>
      <c r="Q5" s="20">
        <v>0</v>
      </c>
      <c r="R5" s="20">
        <v>0</v>
      </c>
      <c r="S5" s="26">
        <v>83</v>
      </c>
      <c r="T5" s="20">
        <f t="shared" ref="T5:T23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23" si="9">IF(AND(T5=0,AB5=0),"Ok","Issue")</f>
        <v>Ok</v>
      </c>
    </row>
    <row r="6" spans="1:29" x14ac:dyDescent="0.3">
      <c r="A6" s="17" t="s">
        <v>45</v>
      </c>
      <c r="B6" s="20">
        <v>120</v>
      </c>
      <c r="C6" s="20">
        <v>40</v>
      </c>
      <c r="D6" s="20">
        <v>0</v>
      </c>
      <c r="E6" s="20">
        <v>115</v>
      </c>
      <c r="F6" s="20">
        <v>0</v>
      </c>
      <c r="G6" s="20">
        <v>0</v>
      </c>
      <c r="H6" s="20">
        <v>0</v>
      </c>
      <c r="I6" s="20">
        <v>0</v>
      </c>
      <c r="J6" s="26">
        <v>45</v>
      </c>
      <c r="K6" s="27">
        <v>120</v>
      </c>
      <c r="L6" s="20">
        <v>40</v>
      </c>
      <c r="M6" s="20">
        <v>0</v>
      </c>
      <c r="N6" s="20">
        <v>115</v>
      </c>
      <c r="O6" s="20">
        <v>0</v>
      </c>
      <c r="P6" s="20">
        <v>0</v>
      </c>
      <c r="Q6" s="20">
        <v>0</v>
      </c>
      <c r="R6" s="20">
        <v>0</v>
      </c>
      <c r="S6" s="26">
        <v>45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31</v>
      </c>
      <c r="B7" s="20">
        <v>511</v>
      </c>
      <c r="C7" s="20">
        <v>80</v>
      </c>
      <c r="D7" s="20">
        <v>0</v>
      </c>
      <c r="E7" s="20">
        <v>404</v>
      </c>
      <c r="F7" s="20">
        <v>0</v>
      </c>
      <c r="G7" s="20">
        <v>0</v>
      </c>
      <c r="H7" s="20">
        <v>0</v>
      </c>
      <c r="I7" s="20">
        <v>0</v>
      </c>
      <c r="J7" s="26">
        <v>187</v>
      </c>
      <c r="K7" s="27">
        <v>511</v>
      </c>
      <c r="L7" s="20">
        <v>80</v>
      </c>
      <c r="M7" s="20">
        <v>0</v>
      </c>
      <c r="N7" s="20">
        <v>404</v>
      </c>
      <c r="O7" s="20">
        <v>0</v>
      </c>
      <c r="P7" s="20">
        <v>0</v>
      </c>
      <c r="Q7" s="20">
        <v>0</v>
      </c>
      <c r="R7" s="20">
        <v>0</v>
      </c>
      <c r="S7" s="26">
        <v>187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46</v>
      </c>
      <c r="B8" s="20">
        <v>200</v>
      </c>
      <c r="C8" s="20">
        <v>500</v>
      </c>
      <c r="D8" s="20">
        <v>0</v>
      </c>
      <c r="E8" s="20">
        <v>505</v>
      </c>
      <c r="F8" s="20">
        <v>0</v>
      </c>
      <c r="G8" s="20">
        <v>0</v>
      </c>
      <c r="H8" s="20">
        <v>0</v>
      </c>
      <c r="I8" s="20">
        <v>0</v>
      </c>
      <c r="J8" s="26">
        <v>195</v>
      </c>
      <c r="K8" s="27">
        <v>200</v>
      </c>
      <c r="L8" s="20">
        <v>500</v>
      </c>
      <c r="M8" s="20">
        <v>0</v>
      </c>
      <c r="N8" s="20">
        <v>505</v>
      </c>
      <c r="O8" s="20">
        <v>0</v>
      </c>
      <c r="P8" s="20">
        <v>0</v>
      </c>
      <c r="Q8" s="20">
        <v>0</v>
      </c>
      <c r="R8" s="20">
        <v>0</v>
      </c>
      <c r="S8" s="26">
        <v>195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91</v>
      </c>
      <c r="B9" s="20">
        <v>1260</v>
      </c>
      <c r="C9" s="20">
        <v>0</v>
      </c>
      <c r="D9" s="20">
        <v>0</v>
      </c>
      <c r="E9" s="20">
        <v>1236</v>
      </c>
      <c r="F9" s="20">
        <v>0</v>
      </c>
      <c r="G9" s="20">
        <v>0</v>
      </c>
      <c r="H9" s="20">
        <v>0</v>
      </c>
      <c r="I9" s="20">
        <v>0</v>
      </c>
      <c r="J9" s="26">
        <v>24</v>
      </c>
      <c r="K9" s="27">
        <v>1260</v>
      </c>
      <c r="L9" s="20">
        <v>0</v>
      </c>
      <c r="M9" s="20">
        <v>0</v>
      </c>
      <c r="N9" s="20">
        <v>1236</v>
      </c>
      <c r="O9" s="20">
        <v>0</v>
      </c>
      <c r="P9" s="20">
        <v>0</v>
      </c>
      <c r="Q9" s="20">
        <v>0</v>
      </c>
      <c r="R9" s="20">
        <v>0</v>
      </c>
      <c r="S9" s="26">
        <v>24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52</v>
      </c>
      <c r="B10" s="20">
        <v>99</v>
      </c>
      <c r="C10" s="20">
        <v>100</v>
      </c>
      <c r="D10" s="20">
        <v>0</v>
      </c>
      <c r="E10" s="20">
        <v>124</v>
      </c>
      <c r="F10" s="20">
        <v>0</v>
      </c>
      <c r="G10" s="20">
        <v>0</v>
      </c>
      <c r="H10" s="20">
        <v>0</v>
      </c>
      <c r="I10" s="20">
        <v>0</v>
      </c>
      <c r="J10" s="26">
        <v>75</v>
      </c>
      <c r="K10" s="27">
        <v>99</v>
      </c>
      <c r="L10" s="20">
        <v>100</v>
      </c>
      <c r="M10" s="20">
        <v>0</v>
      </c>
      <c r="N10" s="20">
        <v>124</v>
      </c>
      <c r="O10" s="20">
        <v>0</v>
      </c>
      <c r="P10" s="20">
        <v>0</v>
      </c>
      <c r="Q10" s="20">
        <v>0</v>
      </c>
      <c r="R10" s="20">
        <v>0</v>
      </c>
      <c r="S10" s="26">
        <v>75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33</v>
      </c>
      <c r="B11" s="20">
        <v>12025</v>
      </c>
      <c r="C11" s="20">
        <v>1600</v>
      </c>
      <c r="D11" s="20">
        <v>0</v>
      </c>
      <c r="E11" s="20">
        <v>3160</v>
      </c>
      <c r="F11" s="20">
        <v>0</v>
      </c>
      <c r="G11" s="20">
        <v>0</v>
      </c>
      <c r="H11" s="20">
        <v>0</v>
      </c>
      <c r="I11" s="20">
        <v>0</v>
      </c>
      <c r="J11" s="26">
        <v>10465</v>
      </c>
      <c r="K11" s="27">
        <v>12025</v>
      </c>
      <c r="L11" s="20">
        <v>1600</v>
      </c>
      <c r="M11" s="20">
        <v>0</v>
      </c>
      <c r="N11" s="20">
        <v>3160</v>
      </c>
      <c r="O11" s="20">
        <v>0</v>
      </c>
      <c r="P11" s="20">
        <v>0</v>
      </c>
      <c r="Q11" s="20">
        <v>0</v>
      </c>
      <c r="R11" s="20">
        <v>0</v>
      </c>
      <c r="S11" s="26">
        <v>10465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47</v>
      </c>
      <c r="B12" s="20">
        <v>78</v>
      </c>
      <c r="C12" s="20">
        <v>0</v>
      </c>
      <c r="D12" s="20">
        <v>0</v>
      </c>
      <c r="E12" s="20">
        <v>30</v>
      </c>
      <c r="F12" s="20">
        <v>0</v>
      </c>
      <c r="G12" s="20">
        <v>0</v>
      </c>
      <c r="H12" s="20">
        <v>0</v>
      </c>
      <c r="I12" s="20">
        <v>0</v>
      </c>
      <c r="J12" s="26">
        <v>48</v>
      </c>
      <c r="K12" s="27">
        <v>78</v>
      </c>
      <c r="L12" s="20">
        <v>0</v>
      </c>
      <c r="M12" s="20">
        <v>0</v>
      </c>
      <c r="N12" s="20">
        <v>30</v>
      </c>
      <c r="O12" s="20">
        <v>0</v>
      </c>
      <c r="P12" s="20">
        <v>0</v>
      </c>
      <c r="Q12" s="20">
        <v>0</v>
      </c>
      <c r="R12" s="20">
        <v>0</v>
      </c>
      <c r="S12" s="26">
        <v>48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53</v>
      </c>
      <c r="B13" s="20">
        <v>215</v>
      </c>
      <c r="C13" s="20">
        <v>350</v>
      </c>
      <c r="D13" s="20">
        <v>0</v>
      </c>
      <c r="E13" s="20">
        <v>353</v>
      </c>
      <c r="F13" s="20">
        <v>0</v>
      </c>
      <c r="G13" s="20">
        <v>0</v>
      </c>
      <c r="H13" s="20">
        <v>0</v>
      </c>
      <c r="I13" s="20">
        <v>0</v>
      </c>
      <c r="J13" s="26">
        <v>212</v>
      </c>
      <c r="K13" s="27">
        <v>215</v>
      </c>
      <c r="L13" s="20">
        <v>350</v>
      </c>
      <c r="M13" s="20">
        <v>0</v>
      </c>
      <c r="N13" s="20">
        <v>353</v>
      </c>
      <c r="O13" s="20">
        <v>0</v>
      </c>
      <c r="P13" s="20">
        <v>0</v>
      </c>
      <c r="Q13" s="20">
        <v>0</v>
      </c>
      <c r="R13" s="20">
        <v>0</v>
      </c>
      <c r="S13" s="26">
        <v>212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34</v>
      </c>
      <c r="B14" s="20">
        <v>117</v>
      </c>
      <c r="C14" s="20">
        <v>0</v>
      </c>
      <c r="D14" s="20">
        <v>0</v>
      </c>
      <c r="E14" s="20">
        <v>92</v>
      </c>
      <c r="F14" s="20">
        <v>0</v>
      </c>
      <c r="G14" s="20">
        <v>0</v>
      </c>
      <c r="H14" s="20">
        <v>0</v>
      </c>
      <c r="I14" s="20">
        <v>0</v>
      </c>
      <c r="J14" s="26">
        <v>25</v>
      </c>
      <c r="K14" s="27">
        <v>117</v>
      </c>
      <c r="L14" s="20">
        <v>0</v>
      </c>
      <c r="M14" s="20">
        <v>0</v>
      </c>
      <c r="N14" s="20">
        <v>92</v>
      </c>
      <c r="O14" s="20">
        <v>0</v>
      </c>
      <c r="P14" s="20">
        <v>0</v>
      </c>
      <c r="Q14" s="20">
        <v>0</v>
      </c>
      <c r="R14" s="20">
        <v>0</v>
      </c>
      <c r="S14" s="26">
        <v>25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35</v>
      </c>
      <c r="B15" s="20">
        <v>130</v>
      </c>
      <c r="C15" s="20">
        <v>0</v>
      </c>
      <c r="D15" s="20">
        <v>0</v>
      </c>
      <c r="E15" s="20">
        <v>20</v>
      </c>
      <c r="F15" s="20">
        <v>0</v>
      </c>
      <c r="G15" s="20">
        <v>0</v>
      </c>
      <c r="H15" s="20">
        <v>0</v>
      </c>
      <c r="I15" s="20">
        <v>0</v>
      </c>
      <c r="J15" s="26">
        <v>110</v>
      </c>
      <c r="K15" s="27">
        <v>130</v>
      </c>
      <c r="L15" s="20">
        <v>0</v>
      </c>
      <c r="M15" s="20">
        <v>0</v>
      </c>
      <c r="N15" s="20">
        <v>20</v>
      </c>
      <c r="O15" s="20">
        <v>0</v>
      </c>
      <c r="P15" s="20">
        <v>0</v>
      </c>
      <c r="Q15" s="20">
        <v>0</v>
      </c>
      <c r="R15" s="20">
        <v>0</v>
      </c>
      <c r="S15" s="26">
        <v>110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36</v>
      </c>
      <c r="B16" s="20">
        <v>210</v>
      </c>
      <c r="C16" s="20">
        <v>100</v>
      </c>
      <c r="D16" s="20">
        <v>0</v>
      </c>
      <c r="E16" s="20">
        <v>235</v>
      </c>
      <c r="F16" s="20">
        <v>0</v>
      </c>
      <c r="G16" s="20">
        <v>0</v>
      </c>
      <c r="H16" s="20">
        <v>0</v>
      </c>
      <c r="I16" s="20">
        <v>0</v>
      </c>
      <c r="J16" s="20">
        <v>75</v>
      </c>
      <c r="K16" s="27">
        <v>210</v>
      </c>
      <c r="L16" s="20">
        <v>100</v>
      </c>
      <c r="M16" s="20">
        <v>0</v>
      </c>
      <c r="N16" s="20">
        <v>235</v>
      </c>
      <c r="O16" s="20">
        <v>0</v>
      </c>
      <c r="P16" s="20">
        <v>0</v>
      </c>
      <c r="Q16" s="20">
        <v>0</v>
      </c>
      <c r="R16" s="20">
        <v>0</v>
      </c>
      <c r="S16" s="26">
        <v>75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37</v>
      </c>
      <c r="B17" s="20">
        <v>124</v>
      </c>
      <c r="C17" s="20">
        <v>20</v>
      </c>
      <c r="D17" s="20">
        <v>0</v>
      </c>
      <c r="E17" s="20">
        <v>58</v>
      </c>
      <c r="F17" s="20">
        <v>0</v>
      </c>
      <c r="G17" s="20">
        <v>0</v>
      </c>
      <c r="H17" s="20">
        <v>0</v>
      </c>
      <c r="I17" s="20">
        <v>0</v>
      </c>
      <c r="J17" s="26">
        <v>86</v>
      </c>
      <c r="K17" s="27">
        <v>124</v>
      </c>
      <c r="L17" s="20">
        <v>20</v>
      </c>
      <c r="M17" s="20">
        <v>0</v>
      </c>
      <c r="N17" s="20">
        <v>58</v>
      </c>
      <c r="O17" s="20">
        <v>0</v>
      </c>
      <c r="P17" s="20">
        <v>0</v>
      </c>
      <c r="Q17" s="20">
        <v>0</v>
      </c>
      <c r="R17" s="20">
        <v>0</v>
      </c>
      <c r="S17" s="26">
        <v>86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38</v>
      </c>
      <c r="B18" s="20">
        <v>303</v>
      </c>
      <c r="C18" s="20">
        <v>250</v>
      </c>
      <c r="D18" s="20">
        <v>0</v>
      </c>
      <c r="E18" s="20">
        <v>325</v>
      </c>
      <c r="F18" s="20">
        <v>0</v>
      </c>
      <c r="G18" s="20">
        <v>0</v>
      </c>
      <c r="H18" s="20">
        <v>0</v>
      </c>
      <c r="I18" s="20">
        <v>0</v>
      </c>
      <c r="J18" s="26">
        <v>228</v>
      </c>
      <c r="K18" s="27">
        <v>303</v>
      </c>
      <c r="L18" s="20">
        <v>250</v>
      </c>
      <c r="M18" s="20">
        <v>0</v>
      </c>
      <c r="N18" s="20">
        <v>325</v>
      </c>
      <c r="O18" s="20">
        <v>0</v>
      </c>
      <c r="P18" s="20">
        <v>0</v>
      </c>
      <c r="Q18" s="20">
        <v>0</v>
      </c>
      <c r="R18" s="20">
        <v>0</v>
      </c>
      <c r="S18" s="26">
        <v>228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54</v>
      </c>
      <c r="B19" s="20">
        <v>16</v>
      </c>
      <c r="C19" s="20">
        <v>10</v>
      </c>
      <c r="D19" s="20">
        <v>0</v>
      </c>
      <c r="E19" s="20">
        <v>12</v>
      </c>
      <c r="F19" s="20">
        <v>0</v>
      </c>
      <c r="G19" s="20">
        <v>0</v>
      </c>
      <c r="H19" s="20">
        <v>0</v>
      </c>
      <c r="I19" s="20">
        <v>0</v>
      </c>
      <c r="J19" s="26">
        <v>14</v>
      </c>
      <c r="K19" s="27">
        <v>16</v>
      </c>
      <c r="L19" s="20">
        <v>10</v>
      </c>
      <c r="M19" s="20">
        <v>0</v>
      </c>
      <c r="N19" s="20">
        <v>12</v>
      </c>
      <c r="O19" s="20">
        <v>0</v>
      </c>
      <c r="P19" s="20">
        <v>0</v>
      </c>
      <c r="Q19" s="20">
        <v>0</v>
      </c>
      <c r="R19" s="20">
        <v>0</v>
      </c>
      <c r="S19" s="26">
        <v>14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39</v>
      </c>
      <c r="B20" s="20">
        <v>41</v>
      </c>
      <c r="C20" s="20">
        <v>200</v>
      </c>
      <c r="D20" s="20">
        <v>0</v>
      </c>
      <c r="E20" s="20">
        <v>150</v>
      </c>
      <c r="F20" s="20">
        <v>0</v>
      </c>
      <c r="G20" s="20">
        <v>0</v>
      </c>
      <c r="H20" s="20">
        <v>0</v>
      </c>
      <c r="I20" s="20">
        <v>0</v>
      </c>
      <c r="J20" s="26">
        <v>91</v>
      </c>
      <c r="K20" s="27">
        <v>41</v>
      </c>
      <c r="L20" s="20">
        <v>200</v>
      </c>
      <c r="M20" s="20">
        <v>0</v>
      </c>
      <c r="N20" s="20">
        <v>150</v>
      </c>
      <c r="O20" s="20">
        <v>0</v>
      </c>
      <c r="P20" s="20">
        <v>0</v>
      </c>
      <c r="Q20" s="20">
        <v>0</v>
      </c>
      <c r="R20" s="20">
        <v>0</v>
      </c>
      <c r="S20" s="26">
        <v>91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32</v>
      </c>
      <c r="B21" s="20">
        <v>322</v>
      </c>
      <c r="C21" s="20">
        <v>100</v>
      </c>
      <c r="D21" s="20">
        <v>0</v>
      </c>
      <c r="E21" s="20">
        <v>360</v>
      </c>
      <c r="F21" s="20">
        <v>0</v>
      </c>
      <c r="G21" s="20">
        <v>0</v>
      </c>
      <c r="H21" s="20">
        <v>0</v>
      </c>
      <c r="I21" s="20">
        <v>0</v>
      </c>
      <c r="J21" s="26">
        <v>62</v>
      </c>
      <c r="K21" s="27">
        <v>322</v>
      </c>
      <c r="L21" s="20">
        <v>100</v>
      </c>
      <c r="M21" s="20">
        <v>0</v>
      </c>
      <c r="N21" s="20">
        <v>360</v>
      </c>
      <c r="O21" s="20">
        <v>0</v>
      </c>
      <c r="P21" s="20">
        <v>0</v>
      </c>
      <c r="Q21" s="20">
        <v>0</v>
      </c>
      <c r="R21" s="20">
        <v>0</v>
      </c>
      <c r="S21" s="26">
        <v>62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90</v>
      </c>
      <c r="B22" s="20">
        <v>105</v>
      </c>
      <c r="C22" s="20">
        <v>200</v>
      </c>
      <c r="D22" s="20">
        <v>0</v>
      </c>
      <c r="E22" s="20">
        <v>80</v>
      </c>
      <c r="F22" s="20">
        <v>0</v>
      </c>
      <c r="G22" s="20">
        <v>0</v>
      </c>
      <c r="H22" s="20">
        <v>0</v>
      </c>
      <c r="I22" s="20">
        <v>0</v>
      </c>
      <c r="J22" s="26">
        <v>225</v>
      </c>
      <c r="K22" s="27">
        <v>105</v>
      </c>
      <c r="L22" s="20">
        <v>200</v>
      </c>
      <c r="M22" s="20">
        <v>0</v>
      </c>
      <c r="N22" s="20">
        <v>80</v>
      </c>
      <c r="O22" s="20">
        <v>0</v>
      </c>
      <c r="P22" s="20">
        <v>0</v>
      </c>
      <c r="Q22" s="20">
        <v>0</v>
      </c>
      <c r="R22" s="20">
        <v>0</v>
      </c>
      <c r="S22" s="26">
        <v>225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ht="15" thickBot="1" x14ac:dyDescent="0.35">
      <c r="A23" s="17" t="s">
        <v>92</v>
      </c>
      <c r="B23" s="20">
        <v>77</v>
      </c>
      <c r="C23" s="20">
        <v>200</v>
      </c>
      <c r="D23" s="20">
        <v>0</v>
      </c>
      <c r="E23" s="20">
        <v>175</v>
      </c>
      <c r="F23" s="20">
        <v>0</v>
      </c>
      <c r="G23" s="20">
        <v>0</v>
      </c>
      <c r="H23" s="20">
        <v>0</v>
      </c>
      <c r="I23" s="20">
        <v>0</v>
      </c>
      <c r="J23" s="26">
        <v>102</v>
      </c>
      <c r="K23" s="27">
        <v>77</v>
      </c>
      <c r="L23" s="20">
        <v>200</v>
      </c>
      <c r="M23" s="20">
        <v>0</v>
      </c>
      <c r="N23" s="20">
        <v>175</v>
      </c>
      <c r="O23" s="20">
        <v>0</v>
      </c>
      <c r="P23" s="20">
        <v>0</v>
      </c>
      <c r="Q23" s="20">
        <v>0</v>
      </c>
      <c r="R23" s="20">
        <v>0</v>
      </c>
      <c r="S23" s="26">
        <v>102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s="37" customFormat="1" ht="16.2" thickBot="1" x14ac:dyDescent="0.35">
      <c r="A24" s="32" t="s">
        <v>20</v>
      </c>
      <c r="B24" s="33">
        <f t="shared" ref="B24:AB24" si="10">SUM(B4:B23)</f>
        <v>34650</v>
      </c>
      <c r="C24" s="33">
        <f t="shared" si="10"/>
        <v>3750</v>
      </c>
      <c r="D24" s="33">
        <f t="shared" si="10"/>
        <v>0</v>
      </c>
      <c r="E24" s="33">
        <f t="shared" si="10"/>
        <v>8134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3">
        <f t="shared" si="10"/>
        <v>0</v>
      </c>
      <c r="J24" s="34">
        <f t="shared" si="10"/>
        <v>30266</v>
      </c>
      <c r="K24" s="35">
        <f t="shared" si="10"/>
        <v>34650</v>
      </c>
      <c r="L24" s="33">
        <f t="shared" si="10"/>
        <v>3750</v>
      </c>
      <c r="M24" s="33">
        <f t="shared" si="10"/>
        <v>0</v>
      </c>
      <c r="N24" s="33">
        <f t="shared" si="10"/>
        <v>8134</v>
      </c>
      <c r="O24" s="33">
        <f t="shared" si="10"/>
        <v>0</v>
      </c>
      <c r="P24" s="33">
        <f t="shared" si="10"/>
        <v>0</v>
      </c>
      <c r="Q24" s="33">
        <f t="shared" si="10"/>
        <v>0</v>
      </c>
      <c r="R24" s="33">
        <f t="shared" si="10"/>
        <v>0</v>
      </c>
      <c r="S24" s="34">
        <f t="shared" si="10"/>
        <v>30266</v>
      </c>
      <c r="T24" s="33">
        <f t="shared" si="10"/>
        <v>0</v>
      </c>
      <c r="U24" s="33">
        <f t="shared" si="10"/>
        <v>0</v>
      </c>
      <c r="V24" s="33">
        <f t="shared" si="10"/>
        <v>0</v>
      </c>
      <c r="W24" s="33">
        <f t="shared" si="10"/>
        <v>0</v>
      </c>
      <c r="X24" s="33">
        <f t="shared" si="10"/>
        <v>0</v>
      </c>
      <c r="Y24" s="33">
        <f t="shared" si="10"/>
        <v>0</v>
      </c>
      <c r="Z24" s="33">
        <f t="shared" si="10"/>
        <v>0</v>
      </c>
      <c r="AA24" s="33">
        <f t="shared" si="10"/>
        <v>0</v>
      </c>
      <c r="AB24" s="34">
        <f t="shared" si="10"/>
        <v>0</v>
      </c>
      <c r="AC24" s="36"/>
    </row>
  </sheetData>
  <mergeCells count="3">
    <mergeCell ref="B1:J1"/>
    <mergeCell ref="K1:S1"/>
    <mergeCell ref="T1:AB1"/>
  </mergeCells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24:A1048576 A1:A3">
    <cfRule type="duplicateValues" dxfId="2" priority="32"/>
  </conditionalFormatting>
  <conditionalFormatting sqref="A16">
    <cfRule type="duplicateValues" dxfId="1" priority="34"/>
  </conditionalFormatting>
  <conditionalFormatting sqref="A17:A23">
    <cfRule type="duplicateValues" dxfId="0" priority="3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2021-06-28T08:37:18Z</dcterms:modified>
</cp:coreProperties>
</file>