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596758-Vivekanand Agro Chemicals\"/>
    </mc:Choice>
  </mc:AlternateContent>
  <xr:revisionPtr revIDLastSave="0" documentId="13_ncr:1_{03EFE066-1709-4789-BC5A-52036FE1BAE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working'!$A$1:$G$9</definedName>
    <definedName name="_xlnm._FilterDatabase" localSheetId="5" hidden="1">Reco!$A$3:$AC$10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5" r:id="rId9"/>
  </pivotCaches>
</workbook>
</file>

<file path=xl/calcChain.xml><?xml version="1.0" encoding="utf-8"?>
<calcChain xmlns="http://schemas.openxmlformats.org/spreadsheetml/2006/main">
  <c r="B3" i="6" l="1"/>
  <c r="B4" i="6"/>
  <c r="B5" i="6"/>
  <c r="F3" i="5"/>
  <c r="F4" i="5"/>
  <c r="F5" i="5"/>
  <c r="F6" i="5"/>
  <c r="F7" i="5"/>
  <c r="F8" i="5"/>
  <c r="F9" i="5"/>
  <c r="F2" i="5"/>
  <c r="J16" i="1"/>
  <c r="K16" i="1" s="1"/>
  <c r="H16" i="1"/>
  <c r="J15" i="1"/>
  <c r="K15" i="1" s="1"/>
  <c r="H15" i="1"/>
  <c r="J14" i="1"/>
  <c r="K14" i="1" s="1"/>
  <c r="H14" i="1"/>
  <c r="J13" i="1"/>
  <c r="K13" i="1" s="1"/>
  <c r="H13" i="1"/>
  <c r="K12" i="1"/>
  <c r="J12" i="1"/>
  <c r="H12" i="1"/>
  <c r="K11" i="1"/>
  <c r="J11" i="1"/>
  <c r="H11" i="1"/>
  <c r="J10" i="1"/>
  <c r="K10" i="1" s="1"/>
  <c r="H10" i="1"/>
  <c r="J9" i="1"/>
  <c r="K9" i="1" s="1"/>
  <c r="H9" i="1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Y6" i="4"/>
  <c r="U8" i="4"/>
  <c r="AA6" i="4"/>
  <c r="W8" i="4"/>
  <c r="Z5" i="4"/>
  <c r="V4" i="4"/>
  <c r="T5" i="4"/>
  <c r="AB5" i="4"/>
  <c r="X7" i="4"/>
  <c r="T9" i="4"/>
  <c r="AB9" i="4"/>
  <c r="X4" i="4"/>
  <c r="V5" i="4"/>
  <c r="Z7" i="4"/>
  <c r="X8" i="4"/>
  <c r="AA4" i="4"/>
  <c r="Y5" i="4"/>
  <c r="AA8" i="4"/>
  <c r="X6" i="4"/>
  <c r="Z9" i="4"/>
  <c r="AA7" i="4"/>
  <c r="W9" i="4"/>
  <c r="W6" i="4"/>
  <c r="T7" i="4"/>
  <c r="AB7" i="4"/>
  <c r="Y8" i="4"/>
  <c r="V9" i="4"/>
  <c r="AA5" i="4"/>
  <c r="U5" i="4"/>
  <c r="Z6" i="4"/>
  <c r="W7" i="4"/>
  <c r="T8" i="4"/>
  <c r="AB8" i="4"/>
  <c r="W5" i="4"/>
  <c r="Y7" i="4"/>
  <c r="V8" i="4"/>
  <c r="AA9" i="4"/>
  <c r="U9" i="4"/>
  <c r="U7" i="4"/>
  <c r="X9" i="4"/>
  <c r="Y4" i="4"/>
  <c r="T6" i="4"/>
  <c r="AB6" i="4"/>
  <c r="V7" i="4"/>
  <c r="Y9" i="4"/>
  <c r="Z4" i="4"/>
  <c r="U6" i="4"/>
  <c r="B2" i="6"/>
  <c r="AC9" i="4" l="1"/>
  <c r="AC5" i="4"/>
  <c r="AC7" i="4"/>
  <c r="AC6" i="4"/>
  <c r="AC8" i="4"/>
  <c r="F3" i="2"/>
  <c r="U4" i="4" s="1"/>
  <c r="M3" i="2" l="1"/>
  <c r="AB4" i="4" s="1"/>
  <c r="H3" i="2"/>
  <c r="W4" i="4" s="1"/>
  <c r="E3" i="2"/>
  <c r="T4" i="4" s="1"/>
  <c r="AC4" i="4" l="1"/>
  <c r="B1" i="6"/>
  <c r="E10" i="4" l="1"/>
  <c r="M10" i="4"/>
  <c r="I10" i="4"/>
  <c r="H10" i="4"/>
  <c r="P10" i="4"/>
  <c r="J10" i="4"/>
  <c r="R10" i="4"/>
  <c r="Q10" i="4"/>
  <c r="D10" i="4"/>
  <c r="L10" i="4"/>
  <c r="F10" i="4"/>
  <c r="N10" i="4"/>
  <c r="G10" i="4"/>
  <c r="C10" i="4"/>
  <c r="S10" i="4"/>
  <c r="O10" i="4"/>
  <c r="B10" i="4"/>
  <c r="M9" i="2" l="1"/>
  <c r="L9" i="2"/>
  <c r="K9" i="2"/>
  <c r="J9" i="2"/>
  <c r="I9" i="2"/>
  <c r="H9" i="2"/>
  <c r="G9" i="2"/>
  <c r="F9" i="2"/>
  <c r="E9" i="2"/>
  <c r="K10" i="4" l="1"/>
  <c r="X10" i="4" l="1"/>
  <c r="W10" i="4"/>
  <c r="T10" i="4"/>
  <c r="AA10" i="4" l="1"/>
  <c r="V10" i="4"/>
  <c r="Z10" i="4"/>
  <c r="AB10" i="4"/>
  <c r="U10" i="4"/>
  <c r="Y10" i="4"/>
</calcChain>
</file>

<file path=xl/sharedStrings.xml><?xml version="1.0" encoding="utf-8"?>
<sst xmlns="http://schemas.openxmlformats.org/spreadsheetml/2006/main" count="159" uniqueCount="73">
  <si>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</si>
  <si>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</si>
  <si>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</si>
  <si>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</si>
  <si>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</si>
  <si>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</si>
  <si>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</si>
  <si>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</si>
  <si>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</si>
  <si>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</si>
  <si>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</si>
  <si>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</si>
  <si>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</si>
  <si>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</si>
  <si>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</si>
  <si>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</si>
  <si>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</si>
  <si>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</si>
  <si>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</si>
  <si>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</si>
  <si>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</si>
  <si>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</si>
  <si>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</si>
  <si>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</si>
  <si>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</si>
  <si>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</si>
  <si>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</si>
  <si>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</si>
  <si>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</si>
  <si>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</si>
  <si>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</si>
  <si>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</si>
  <si>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</si>
  <si>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</si>
  <si>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</si>
  <si>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</si>
  <si>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</si>
  <si>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Zylem Report -01-Apr-2020 TO 31-Jan-2021</t>
  </si>
  <si>
    <t>Dealer Report -01-Apr-2020 TO 31-Jan-2021</t>
  </si>
  <si>
    <t>Vivekanand Agro Chemicals</t>
  </si>
  <si>
    <t>Opp.M.M.Boarding, Gin Naka, To.Gadhada (Swa) Dist. Botad 364750</t>
  </si>
  <si>
    <t>Mo.9426461524 Ph.(02847) 253615</t>
  </si>
  <si>
    <t>Stock Statement</t>
  </si>
  <si>
    <t>From Date 01/04/2020 To 31/01/2021</t>
  </si>
  <si>
    <t>Product</t>
  </si>
  <si>
    <t>Op. Qty</t>
  </si>
  <si>
    <t>Receipt Qty</t>
  </si>
  <si>
    <t>Issue Qty</t>
  </si>
  <si>
    <t>Closing Qty</t>
  </si>
  <si>
    <t>BAYER</t>
  </si>
  <si>
    <t>SAPLPur</t>
  </si>
  <si>
    <t>SAPLSales</t>
  </si>
  <si>
    <t>SAPLCls</t>
  </si>
  <si>
    <t>BAYER 7576 BGII 475GM</t>
  </si>
  <si>
    <t>BAYER SUPERB BGII 475GM</t>
  </si>
  <si>
    <t>Roundup 1 Ltr</t>
  </si>
  <si>
    <t>Roundup 5 Ltr</t>
  </si>
  <si>
    <t>Roundup 500 Ml</t>
  </si>
  <si>
    <t>Roundup Speed 1 ltr</t>
  </si>
  <si>
    <t>Roundup Speed 100 ML</t>
  </si>
  <si>
    <t>SUPERB BGII</t>
  </si>
  <si>
    <t>SURPASS 7576 BG2 (LOC) 20X450GR BAG IN</t>
  </si>
  <si>
    <t>SURPASS SUPERB BG2 20X450G BAG IN</t>
  </si>
  <si>
    <t>ROUNDUP 41% SL (IN) 10X1 LTR</t>
  </si>
  <si>
    <t>ROUNDUP 41% SL (IN) 2X5 LTR</t>
  </si>
  <si>
    <t>ROUNDUP 41% SL (IN) 20X500 ML</t>
  </si>
  <si>
    <t>NEWPRODUCT_4596758</t>
  </si>
  <si>
    <t>Stock and Sales FOR THE PERIOD 01-Apr-2020 TO 31-Jan-2021</t>
  </si>
  <si>
    <t>DISTRIBUTOR:Vivekanand Agro Chemicals,</t>
  </si>
  <si>
    <t>SAPCODE</t>
  </si>
  <si>
    <t>ITEMALIAS</t>
  </si>
  <si>
    <t>GRANDTOTAL</t>
  </si>
  <si>
    <t>Generated on 3/18/2021 10:53:56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</si>
</sst>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8" formatCode="0.0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27" applyNumberFormat="0" applyAlignment="0" applyProtection="0"/>
    <xf numFmtId="0" fontId="21" fillId="10" borderId="28" applyNumberFormat="0" applyAlignment="0" applyProtection="0"/>
    <xf numFmtId="0" fontId="22" fillId="10" borderId="27" applyNumberFormat="0" applyAlignment="0" applyProtection="0"/>
    <xf numFmtId="0" fontId="23" fillId="0" borderId="29" applyNumberFormat="0" applyFill="0" applyAlignment="0" applyProtection="0"/>
    <xf numFmtId="0" fontId="24" fillId="11" borderId="30" applyNumberFormat="0" applyAlignment="0" applyProtection="0"/>
    <xf numFmtId="0" fontId="25" fillId="0" borderId="0" applyNumberFormat="0" applyFill="0" applyBorder="0" applyAlignment="0" applyProtection="0"/>
    <xf numFmtId="0" fontId="12" fillId="12" borderId="31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7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0" fillId="0" borderId="0" xfId="0"/>
    <xf numFmtId="49" fontId="30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37" borderId="33" xfId="0" applyNumberFormat="1" applyFont="1" applyFill="1" applyBorder="1" applyAlignment="1">
      <alignment vertical="center"/>
    </xf>
    <xf numFmtId="49" fontId="30" fillId="37" borderId="33" xfId="0" applyNumberFormat="1" applyFont="1" applyFill="1" applyBorder="1" applyAlignment="1">
      <alignment horizontal="right" vertical="center"/>
    </xf>
    <xf numFmtId="49" fontId="30" fillId="0" borderId="33" xfId="0" applyNumberFormat="1" applyFont="1" applyBorder="1" applyAlignment="1">
      <alignment vertical="center"/>
    </xf>
    <xf numFmtId="49" fontId="29" fillId="0" borderId="0" xfId="0" applyNumberFormat="1" applyFont="1" applyAlignment="1">
      <alignment vertical="center"/>
    </xf>
    <xf numFmtId="168" fontId="29" fillId="0" borderId="0" xfId="0" applyNumberFormat="1" applyFont="1" applyAlignment="1">
      <alignment horizontal="right" vertical="center"/>
    </xf>
    <xf numFmtId="1" fontId="29" fillId="0" borderId="0" xfId="0" applyNumberFormat="1" applyFont="1" applyAlignment="1">
      <alignment horizontal="right" vertical="center"/>
    </xf>
    <xf numFmtId="49" fontId="30" fillId="0" borderId="33" xfId="0" applyNumberFormat="1" applyFont="1" applyBorder="1" applyAlignment="1">
      <alignment horizontal="right" vertical="center"/>
    </xf>
    <xf numFmtId="168" fontId="30" fillId="0" borderId="33" xfId="0" applyNumberFormat="1" applyFont="1" applyBorder="1" applyAlignment="1">
      <alignment horizontal="right" vertical="center"/>
    </xf>
    <xf numFmtId="49" fontId="30" fillId="37" borderId="0" xfId="0" applyNumberFormat="1" applyFont="1" applyFill="1" applyAlignment="1">
      <alignment horizontal="right" vertical="center"/>
    </xf>
    <xf numFmtId="168" fontId="30" fillId="37" borderId="0" xfId="0" applyNumberFormat="1" applyFont="1" applyFill="1" applyAlignment="1">
      <alignment horizontal="right" vertical="center"/>
    </xf>
    <xf numFmtId="2" fontId="31" fillId="38" borderId="11" xfId="0" applyNumberFormat="1" applyFont="1" applyFill="1" applyBorder="1" applyAlignment="1">
      <alignment horizontal="left" wrapText="1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right" wrapText="1"/>
    </xf>
    <xf numFmtId="0" fontId="11" fillId="4" borderId="11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ROUNDUP 41% SL (IN) 10X1 LTR</v>
          </cell>
          <cell r="C34">
            <v>1000</v>
          </cell>
          <cell r="D34">
            <v>10</v>
          </cell>
          <cell r="E34">
            <v>10173667</v>
          </cell>
          <cell r="F34">
            <v>988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ROUNDUP 41% SL (IN) 1X20 LTR</v>
          </cell>
          <cell r="C66">
            <v>20000</v>
          </cell>
          <cell r="D66">
            <v>1</v>
          </cell>
          <cell r="E66">
            <v>10173669</v>
          </cell>
          <cell r="F66">
            <v>992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ROUNDUP 41% SL (IN) 20X500 ML</v>
          </cell>
          <cell r="C109">
            <v>500</v>
          </cell>
          <cell r="D109">
            <v>20</v>
          </cell>
          <cell r="E109">
            <v>10173670</v>
          </cell>
          <cell r="F109">
            <v>989</v>
          </cell>
        </row>
        <row r="110">
          <cell r="B110" t="str">
            <v>ROUNDUP 41% SL (IN) 2X5 LTR</v>
          </cell>
          <cell r="C110">
            <v>5000</v>
          </cell>
          <cell r="D110">
            <v>2</v>
          </cell>
          <cell r="E110">
            <v>10173668</v>
          </cell>
          <cell r="F110">
            <v>990</v>
          </cell>
        </row>
        <row r="111">
          <cell r="B111" t="str">
            <v>ROUNDUP 41% SL (IN) 40X250 ML</v>
          </cell>
          <cell r="C111">
            <v>250</v>
          </cell>
          <cell r="D111">
            <v>40</v>
          </cell>
          <cell r="E111">
            <v>10173671</v>
          </cell>
          <cell r="F111">
            <v>991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AMBITION 50X100ML BOT IN</v>
          </cell>
          <cell r="C174">
            <v>100</v>
          </cell>
          <cell r="D174">
            <v>50</v>
          </cell>
          <cell r="E174">
            <v>86790122</v>
          </cell>
          <cell r="F174">
            <v>923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ARIZE AZ 6741 (LOC) 10X3KG BAG IN</v>
          </cell>
          <cell r="C190">
            <v>3000</v>
          </cell>
          <cell r="D190">
            <v>10</v>
          </cell>
          <cell r="E190">
            <v>86882051</v>
          </cell>
          <cell r="F190">
            <v>914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BERDERA WG50 25X120G BOT IN</v>
          </cell>
          <cell r="C192">
            <v>120</v>
          </cell>
          <cell r="D192">
            <v>25</v>
          </cell>
          <cell r="E192">
            <v>86768380</v>
          </cell>
          <cell r="F192">
            <v>920</v>
          </cell>
        </row>
        <row r="193">
          <cell r="B193" t="str">
            <v>BERDERA WG50 4X1KG BOT IN</v>
          </cell>
          <cell r="C193">
            <v>1000</v>
          </cell>
          <cell r="D193">
            <v>4</v>
          </cell>
          <cell r="E193">
            <v>87327884</v>
          </cell>
          <cell r="F193">
            <v>921</v>
          </cell>
        </row>
        <row r="194">
          <cell r="B194" t="str">
            <v>BERDERA WG50 8X500G BOT IN</v>
          </cell>
          <cell r="C194">
            <v>500</v>
          </cell>
          <cell r="D194">
            <v>8</v>
          </cell>
          <cell r="E194">
            <v>87361500</v>
          </cell>
          <cell r="F194">
            <v>922</v>
          </cell>
        </row>
        <row r="195">
          <cell r="B195" t="str">
            <v>C MS ALLROUNDER 5KG IN</v>
          </cell>
          <cell r="C195">
            <v>5000</v>
          </cell>
          <cell r="D195">
            <v>6</v>
          </cell>
          <cell r="E195">
            <v>10673790</v>
          </cell>
          <cell r="F195">
            <v>931</v>
          </cell>
        </row>
        <row r="196">
          <cell r="B196" t="str">
            <v>DECIS EC 28 50X100ML BOT IN</v>
          </cell>
          <cell r="C196">
            <v>100</v>
          </cell>
          <cell r="D196">
            <v>50</v>
          </cell>
          <cell r="E196">
            <v>3823311</v>
          </cell>
          <cell r="F196">
            <v>928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DECIS EC101-2 100X50ML BOT IN</v>
          </cell>
          <cell r="C240">
            <v>50</v>
          </cell>
          <cell r="D240">
            <v>100</v>
          </cell>
          <cell r="E240">
            <v>79646194</v>
          </cell>
          <cell r="F240">
            <v>927</v>
          </cell>
        </row>
        <row r="241">
          <cell r="B241" t="str">
            <v>DECIS EC101-2 10X1L BOT IN</v>
          </cell>
          <cell r="C241">
            <v>1000</v>
          </cell>
          <cell r="D241">
            <v>10</v>
          </cell>
          <cell r="E241">
            <v>3823273</v>
          </cell>
          <cell r="F241">
            <v>926</v>
          </cell>
        </row>
        <row r="242">
          <cell r="B242" t="str">
            <v>DECIS EC101-2 40X250ML BOT IN</v>
          </cell>
          <cell r="C242">
            <v>250</v>
          </cell>
          <cell r="D242">
            <v>40</v>
          </cell>
          <cell r="E242">
            <v>3823281</v>
          </cell>
          <cell r="F242">
            <v>925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DECIS EC101-2 50X100ML BOX IN</v>
          </cell>
          <cell r="C311">
            <v>100</v>
          </cell>
          <cell r="D311">
            <v>50</v>
          </cell>
          <cell r="E311">
            <v>6103692</v>
          </cell>
          <cell r="F311">
            <v>924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DISCOUNTINUE PRODUCT</v>
          </cell>
          <cell r="C342">
            <v>1</v>
          </cell>
          <cell r="D342">
            <v>1</v>
          </cell>
          <cell r="E342">
            <v>12345678</v>
          </cell>
          <cell r="F342">
            <v>993</v>
          </cell>
        </row>
        <row r="343">
          <cell r="B343" t="str">
            <v>FOLICUR SECURE SC430 10X1L BOT IN</v>
          </cell>
          <cell r="C343">
            <v>1000</v>
          </cell>
          <cell r="D343">
            <v>10</v>
          </cell>
          <cell r="E343">
            <v>1</v>
          </cell>
          <cell r="F343">
            <v>171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FOLICUR SECURE SC430 20X500ML BOT IN</v>
          </cell>
          <cell r="C364">
            <v>500</v>
          </cell>
          <cell r="D364">
            <v>20</v>
          </cell>
          <cell r="E364">
            <v>2</v>
          </cell>
          <cell r="F364">
            <v>172</v>
          </cell>
        </row>
        <row r="365">
          <cell r="B365" t="str">
            <v>FOLICUR SECURE SC430 40X250ML BOT IN</v>
          </cell>
          <cell r="C365">
            <v>250</v>
          </cell>
          <cell r="D365">
            <v>40</v>
          </cell>
          <cell r="E365">
            <v>3</v>
          </cell>
          <cell r="F365">
            <v>173</v>
          </cell>
        </row>
        <row r="366">
          <cell r="B366" t="str">
            <v>MILLET 9001 (LOC) 6X4.5KG BAG IN</v>
          </cell>
          <cell r="C366">
            <v>4500</v>
          </cell>
          <cell r="D366">
            <v>6</v>
          </cell>
          <cell r="E366">
            <v>86788225</v>
          </cell>
          <cell r="F366">
            <v>918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MILLET PA 9180 (LOC) 20X1.50KG BAG IN</v>
          </cell>
          <cell r="C432">
            <v>1500</v>
          </cell>
          <cell r="D432">
            <v>20</v>
          </cell>
          <cell r="E432">
            <v>86706040</v>
          </cell>
          <cell r="F432">
            <v>915</v>
          </cell>
        </row>
        <row r="433">
          <cell r="B433" t="str">
            <v>MOMIJI WG85 50X60G BOT IN</v>
          </cell>
          <cell r="C433">
            <v>60</v>
          </cell>
          <cell r="D433">
            <v>50</v>
          </cell>
          <cell r="E433">
            <v>86271389</v>
          </cell>
          <cell r="F433">
            <v>919</v>
          </cell>
        </row>
        <row r="434">
          <cell r="B434" t="str">
            <v>MUSTARD PA 5210 (LOC) 30X1KG BAG IN</v>
          </cell>
          <cell r="C434">
            <v>1000</v>
          </cell>
          <cell r="D434">
            <v>30</v>
          </cell>
          <cell r="E434">
            <v>86195089</v>
          </cell>
          <cell r="F434">
            <v>911</v>
          </cell>
        </row>
        <row r="435">
          <cell r="B435" t="str">
            <v>MUSTARD PA 5210 (LOC) 60X500G BAG IN</v>
          </cell>
          <cell r="C435">
            <v>500</v>
          </cell>
          <cell r="D435">
            <v>60</v>
          </cell>
          <cell r="E435">
            <v>86735318</v>
          </cell>
          <cell r="F435">
            <v>912</v>
          </cell>
        </row>
        <row r="436">
          <cell r="B436" t="str">
            <v>MUSTARD PA 5232 (LOC) 30X1KG BAG IN</v>
          </cell>
          <cell r="C436">
            <v>1000</v>
          </cell>
          <cell r="D436">
            <v>30</v>
          </cell>
          <cell r="E436">
            <v>86735628</v>
          </cell>
          <cell r="F436">
            <v>913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73.680346180554" createdVersion="6" refreshedVersion="6" minRefreshableVersion="3" recordCount="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3" maxValue="265"/>
    </cacheField>
    <cacheField name="Inwards" numFmtId="0">
      <sharedItems containsString="0" containsBlank="1" containsNumber="1" containsInteger="1" minValue="20" maxValue="500"/>
    </cacheField>
    <cacheField name="Outwards" numFmtId="0">
      <sharedItems containsString="0" containsBlank="1" containsNumber="1" containsInteger="1" minValue="20" maxValue="577"/>
    </cacheField>
    <cacheField name="Closing Balance" numFmtId="0">
      <sharedItems containsString="0" containsBlank="1" containsNumber="1" containsInteger="1" minValue="5" maxValue="188"/>
    </cacheField>
    <cacheField name="Combi Name" numFmtId="165">
      <sharedItems/>
    </cacheField>
    <cacheField name="Master Name" numFmtId="0">
      <sharedItems count="114">
        <s v="SURPASS 7576 BG2 (LOC) 20X450GR BAG IN"/>
        <s v="SURPASS SUPERB BG2 20X450G BAG IN"/>
        <s v="ROUNDUP 41% SL (IN) 10X1 LTR"/>
        <s v="ROUNDUP 41% SL (IN) 2X5 LTR"/>
        <s v="ROUNDUP 41% SL (IN) 20X500 ML"/>
        <s v="NEWPRODUCT_4596758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BAYER 7576 BGII 475GM"/>
    <m/>
    <n v="80"/>
    <n v="80"/>
    <m/>
    <s v="BAYER 7576 BGII 475GM-Nos."/>
    <x v="0"/>
  </r>
  <r>
    <s v="BAYER SUPERB BGII 475GM"/>
    <m/>
    <n v="120"/>
    <n v="120"/>
    <m/>
    <s v="BAYER SUPERB BGII 475GM-Nos."/>
    <x v="1"/>
  </r>
  <r>
    <s v="Roundup 1 Ltr"/>
    <n v="3"/>
    <n v="102"/>
    <n v="100"/>
    <n v="5"/>
    <s v="Roundup 1 Ltr-Nos."/>
    <x v="2"/>
  </r>
  <r>
    <s v="Roundup 5 Ltr"/>
    <m/>
    <m/>
    <m/>
    <m/>
    <s v="Roundup 5 Ltr-Nos."/>
    <x v="3"/>
  </r>
  <r>
    <s v="Roundup 500 Ml"/>
    <m/>
    <m/>
    <m/>
    <m/>
    <s v="Roundup 500 Ml-Nos."/>
    <x v="4"/>
  </r>
  <r>
    <s v="Roundup Speed 1 ltr"/>
    <m/>
    <n v="100"/>
    <n v="100"/>
    <m/>
    <s v="Roundup Speed 1 ltr-Nos."/>
    <x v="2"/>
  </r>
  <r>
    <s v="Roundup Speed 100 ML"/>
    <n v="265"/>
    <n v="500"/>
    <n v="577"/>
    <n v="188"/>
    <s v="Roundup Speed 100 ML-Nos."/>
    <x v="5"/>
  </r>
  <r>
    <s v="SUPERB BGII"/>
    <m/>
    <n v="20"/>
    <n v="20"/>
    <m/>
    <s v="SUPERB BGII-Nos.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5">
        <item m="1" x="108"/>
        <item m="1" x="31"/>
        <item m="1" x="95"/>
        <item m="1" x="111"/>
        <item m="1" x="90"/>
        <item m="1" x="109"/>
        <item m="1" x="110"/>
        <item m="1" x="30"/>
        <item m="1" x="58"/>
        <item m="1" x="102"/>
        <item m="1" x="101"/>
        <item m="1" x="82"/>
        <item m="1" x="113"/>
        <item m="1" x="81"/>
        <item m="1" x="80"/>
        <item m="1" x="16"/>
        <item m="1" x="23"/>
        <item m="1" x="100"/>
        <item m="1" x="21"/>
        <item m="1" x="22"/>
        <item m="1" x="20"/>
        <item m="1" x="38"/>
        <item m="1" x="36"/>
        <item m="1" x="37"/>
        <item m="1" x="75"/>
        <item m="1" x="83"/>
        <item m="1" x="99"/>
        <item m="1" x="104"/>
        <item m="1" x="98"/>
        <item m="1" x="97"/>
        <item m="1" x="112"/>
        <item m="1" x="106"/>
        <item m="1" x="107"/>
        <item m="1" x="105"/>
        <item m="1" x="18"/>
        <item m="1" x="17"/>
        <item m="1" x="43"/>
        <item m="1" x="59"/>
        <item m="1" x="42"/>
        <item m="1" x="79"/>
        <item m="1" x="62"/>
        <item m="1" x="78"/>
        <item m="1" x="77"/>
        <item m="1" x="11"/>
        <item m="1" x="12"/>
        <item m="1" x="35"/>
        <item m="1" x="34"/>
        <item m="1" x="33"/>
        <item m="1" x="89"/>
        <item m="1" x="74"/>
        <item m="1" x="71"/>
        <item m="1" x="69"/>
        <item m="1" x="70"/>
        <item m="1" x="57"/>
        <item m="1" x="54"/>
        <item m="1" x="68"/>
        <item m="1" x="40"/>
        <item m="1" x="66"/>
        <item m="1" x="67"/>
        <item m="1" x="73"/>
        <item m="1" x="72"/>
        <item m="1" x="96"/>
        <item m="1" x="45"/>
        <item m="1" x="44"/>
        <item m="1" x="103"/>
        <item m="1" x="60"/>
        <item m="1" x="61"/>
        <item m="1" x="49"/>
        <item m="1" x="85"/>
        <item m="1" x="84"/>
        <item m="1" x="29"/>
        <item m="1" x="63"/>
        <item m="1" x="28"/>
        <item m="1" x="27"/>
        <item m="1" x="26"/>
        <item m="1" x="53"/>
        <item m="1" x="52"/>
        <item m="1" x="51"/>
        <item m="1" x="48"/>
        <item m="1" x="10"/>
        <item m="1" x="47"/>
        <item m="1" x="46"/>
        <item m="1" x="8"/>
        <item m="1" x="56"/>
        <item m="1" x="55"/>
        <item m="1" x="64"/>
        <item m="1" x="50"/>
        <item m="1" x="9"/>
        <item m="1" x="15"/>
        <item m="1" x="32"/>
        <item m="1" x="13"/>
        <item m="1" x="14"/>
        <item m="1" x="91"/>
        <item m="1" x="65"/>
        <item m="1" x="25"/>
        <item m="1" x="24"/>
        <item m="1" x="7"/>
        <item m="1" x="6"/>
        <item m="1" x="41"/>
        <item m="1" x="88"/>
        <item m="1" x="19"/>
        <item m="1" x="87"/>
        <item m="1" x="86"/>
        <item m="1" x="76"/>
        <item m="1" x="39"/>
        <item m="1" x="94"/>
        <item m="1" x="93"/>
        <item m="1" x="92"/>
        <item x="0"/>
        <item x="1"/>
        <item x="2"/>
        <item x="3"/>
        <item x="4"/>
        <item x="5"/>
        <item t="default"/>
      </items>
    </pivotField>
  </pivotFields>
  <rowFields count="1">
    <field x="6"/>
  </rowFields>
  <rowItems count="7">
    <i>
      <x v="108"/>
    </i>
    <i>
      <x v="109"/>
    </i>
    <i>
      <x v="110"/>
    </i>
    <i>
      <x v="111"/>
    </i>
    <i>
      <x v="112"/>
    </i>
    <i>
      <x v="1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workbookViewId="0">
      <selection activeCell="B22" sqref="B22"/>
    </sheetView>
  </sheetViews>
  <sheetFormatPr defaultRowHeight="14.4" x14ac:dyDescent="0.3"/>
  <cols>
    <col min="1" max="2" width="24.5546875" bestFit="1" customWidth="1"/>
    <col min="3" max="6" width="12" customWidth="1"/>
    <col min="7" max="7" width="8.88671875" style="51"/>
    <col min="9" max="9" width="8.88671875" style="51"/>
  </cols>
  <sheetData>
    <row r="1" spans="1:11" ht="17.399999999999999" x14ac:dyDescent="0.3">
      <c r="A1" s="57" t="s">
        <v>39</v>
      </c>
      <c r="B1" s="57"/>
      <c r="C1" s="57"/>
      <c r="D1" s="57"/>
      <c r="E1" s="57"/>
      <c r="F1" s="57"/>
    </row>
    <row r="2" spans="1:11" x14ac:dyDescent="0.3">
      <c r="A2" s="58" t="s">
        <v>40</v>
      </c>
      <c r="B2" s="58"/>
      <c r="C2" s="58"/>
      <c r="D2" s="58"/>
      <c r="E2" s="58"/>
      <c r="F2" s="58"/>
    </row>
    <row r="3" spans="1:11" x14ac:dyDescent="0.3">
      <c r="A3" s="58" t="s">
        <v>41</v>
      </c>
      <c r="B3" s="58"/>
      <c r="C3" s="58"/>
      <c r="D3" s="58"/>
      <c r="E3" s="58"/>
      <c r="F3" s="58"/>
    </row>
    <row r="4" spans="1:11" x14ac:dyDescent="0.3">
      <c r="A4" s="59"/>
      <c r="B4" s="59"/>
      <c r="C4" s="59"/>
      <c r="D4" s="59"/>
      <c r="E4" s="59"/>
      <c r="F4" s="59"/>
    </row>
    <row r="5" spans="1:11" x14ac:dyDescent="0.3">
      <c r="A5" s="60" t="s">
        <v>42</v>
      </c>
      <c r="B5" s="60"/>
      <c r="C5" s="60"/>
      <c r="D5" s="60"/>
      <c r="E5" s="60"/>
      <c r="F5" s="60"/>
    </row>
    <row r="6" spans="1:11" x14ac:dyDescent="0.3">
      <c r="A6" s="61" t="s">
        <v>43</v>
      </c>
      <c r="B6" s="61"/>
      <c r="C6" s="61"/>
      <c r="D6" s="61"/>
      <c r="E6" s="61"/>
      <c r="F6" s="61"/>
    </row>
    <row r="7" spans="1:11" x14ac:dyDescent="0.3">
      <c r="A7" s="62" t="s">
        <v>44</v>
      </c>
      <c r="B7" s="62" t="s">
        <v>44</v>
      </c>
      <c r="C7" s="63" t="s">
        <v>45</v>
      </c>
      <c r="D7" s="63" t="s">
        <v>46</v>
      </c>
      <c r="E7" s="63" t="s">
        <v>47</v>
      </c>
      <c r="F7" s="63" t="s">
        <v>48</v>
      </c>
    </row>
    <row r="8" spans="1:11" x14ac:dyDescent="0.3">
      <c r="A8" s="64" t="s">
        <v>49</v>
      </c>
      <c r="B8" s="64"/>
      <c r="C8" s="64"/>
      <c r="D8" s="64"/>
      <c r="E8" s="64"/>
      <c r="F8" s="64"/>
      <c r="G8" s="51" t="s">
        <v>50</v>
      </c>
      <c r="I8" s="51" t="s">
        <v>51</v>
      </c>
      <c r="J8" t="s">
        <v>52</v>
      </c>
    </row>
    <row r="9" spans="1:11" x14ac:dyDescent="0.3">
      <c r="A9" s="65" t="s">
        <v>53</v>
      </c>
      <c r="B9" s="65" t="s">
        <v>53</v>
      </c>
      <c r="D9" s="66">
        <v>80</v>
      </c>
      <c r="E9" s="66">
        <v>80</v>
      </c>
      <c r="G9" s="51">
        <v>80</v>
      </c>
      <c r="H9" t="b">
        <f>G9=D9</f>
        <v>1</v>
      </c>
      <c r="I9" s="51">
        <v>80</v>
      </c>
      <c r="J9" s="51">
        <f>C9+G9-I9</f>
        <v>0</v>
      </c>
      <c r="K9" t="b">
        <f>J9=F9</f>
        <v>1</v>
      </c>
    </row>
    <row r="10" spans="1:11" x14ac:dyDescent="0.3">
      <c r="A10" s="65" t="s">
        <v>54</v>
      </c>
      <c r="B10" s="65" t="s">
        <v>54</v>
      </c>
      <c r="D10" s="66">
        <v>120</v>
      </c>
      <c r="E10" s="66">
        <v>120</v>
      </c>
      <c r="G10" s="51">
        <v>120</v>
      </c>
      <c r="H10" t="b">
        <f t="shared" ref="H10:H16" si="0">G10=D10</f>
        <v>1</v>
      </c>
      <c r="I10" s="51">
        <v>120</v>
      </c>
      <c r="J10" s="51">
        <f t="shared" ref="J10:J16" si="1">C10+G10-I10</f>
        <v>0</v>
      </c>
      <c r="K10" t="b">
        <f t="shared" ref="K10:K16" si="2">J10=F10</f>
        <v>1</v>
      </c>
    </row>
    <row r="11" spans="1:11" x14ac:dyDescent="0.3">
      <c r="A11" s="65" t="s">
        <v>55</v>
      </c>
      <c r="B11" s="65" t="s">
        <v>55</v>
      </c>
      <c r="C11" s="66">
        <v>3</v>
      </c>
      <c r="D11" s="66">
        <v>102</v>
      </c>
      <c r="E11" s="66">
        <v>100</v>
      </c>
      <c r="F11" s="66">
        <v>5</v>
      </c>
      <c r="G11" s="67">
        <v>100</v>
      </c>
      <c r="H11" t="b">
        <f t="shared" si="0"/>
        <v>0</v>
      </c>
      <c r="I11" s="67">
        <v>98</v>
      </c>
      <c r="J11" s="51">
        <f t="shared" si="1"/>
        <v>5</v>
      </c>
      <c r="K11" t="b">
        <f t="shared" si="2"/>
        <v>1</v>
      </c>
    </row>
    <row r="12" spans="1:11" x14ac:dyDescent="0.3">
      <c r="A12" s="65" t="s">
        <v>56</v>
      </c>
      <c r="B12" s="65" t="s">
        <v>56</v>
      </c>
      <c r="G12" s="51">
        <v>0</v>
      </c>
      <c r="H12" t="b">
        <f t="shared" si="0"/>
        <v>1</v>
      </c>
      <c r="I12" s="51">
        <v>0</v>
      </c>
      <c r="J12" s="51">
        <f t="shared" si="1"/>
        <v>0</v>
      </c>
      <c r="K12" t="b">
        <f t="shared" si="2"/>
        <v>1</v>
      </c>
    </row>
    <row r="13" spans="1:11" x14ac:dyDescent="0.3">
      <c r="A13" s="65" t="s">
        <v>57</v>
      </c>
      <c r="B13" s="65" t="s">
        <v>57</v>
      </c>
      <c r="G13" s="51">
        <v>0</v>
      </c>
      <c r="H13" t="b">
        <f t="shared" si="0"/>
        <v>1</v>
      </c>
      <c r="I13" s="51">
        <v>0</v>
      </c>
      <c r="J13" s="51">
        <f t="shared" si="1"/>
        <v>0</v>
      </c>
      <c r="K13" t="b">
        <f t="shared" si="2"/>
        <v>1</v>
      </c>
    </row>
    <row r="14" spans="1:11" x14ac:dyDescent="0.3">
      <c r="A14" s="65" t="s">
        <v>58</v>
      </c>
      <c r="B14" s="65" t="s">
        <v>58</v>
      </c>
      <c r="D14" s="66">
        <v>100</v>
      </c>
      <c r="E14" s="66">
        <v>100</v>
      </c>
      <c r="G14" s="51">
        <v>100</v>
      </c>
      <c r="H14" t="b">
        <f t="shared" si="0"/>
        <v>1</v>
      </c>
      <c r="I14" s="51">
        <v>100</v>
      </c>
      <c r="J14" s="51">
        <f t="shared" si="1"/>
        <v>0</v>
      </c>
      <c r="K14" t="b">
        <f t="shared" si="2"/>
        <v>1</v>
      </c>
    </row>
    <row r="15" spans="1:11" x14ac:dyDescent="0.3">
      <c r="A15" s="65" t="s">
        <v>59</v>
      </c>
      <c r="B15" s="65" t="s">
        <v>59</v>
      </c>
      <c r="C15" s="66">
        <v>265</v>
      </c>
      <c r="D15" s="66">
        <v>500</v>
      </c>
      <c r="E15" s="66">
        <v>577</v>
      </c>
      <c r="F15" s="66">
        <v>188</v>
      </c>
      <c r="G15" s="67">
        <v>500</v>
      </c>
      <c r="H15" t="b">
        <f t="shared" si="0"/>
        <v>1</v>
      </c>
      <c r="I15" s="67">
        <v>577</v>
      </c>
      <c r="J15" s="51">
        <f t="shared" si="1"/>
        <v>188</v>
      </c>
      <c r="K15" t="b">
        <f t="shared" si="2"/>
        <v>1</v>
      </c>
    </row>
    <row r="16" spans="1:11" x14ac:dyDescent="0.3">
      <c r="A16" s="65" t="s">
        <v>60</v>
      </c>
      <c r="B16" s="65" t="s">
        <v>60</v>
      </c>
      <c r="D16" s="66">
        <v>20</v>
      </c>
      <c r="E16" s="66">
        <v>20</v>
      </c>
      <c r="G16" s="51">
        <v>20</v>
      </c>
      <c r="H16" t="b">
        <f t="shared" si="0"/>
        <v>1</v>
      </c>
      <c r="I16" s="51">
        <v>20</v>
      </c>
      <c r="J16" s="51">
        <f t="shared" si="1"/>
        <v>0</v>
      </c>
      <c r="K16" t="b">
        <f t="shared" si="2"/>
        <v>1</v>
      </c>
    </row>
    <row r="17" spans="2:10" x14ac:dyDescent="0.3">
      <c r="B17" s="68" t="s">
        <v>18</v>
      </c>
      <c r="C17" s="69">
        <v>268</v>
      </c>
      <c r="D17" s="69">
        <v>922</v>
      </c>
      <c r="E17" s="69">
        <v>997</v>
      </c>
      <c r="F17" s="69">
        <v>193</v>
      </c>
      <c r="J17" s="51"/>
    </row>
    <row r="18" spans="2:10" x14ac:dyDescent="0.3">
      <c r="B18" s="70" t="s">
        <v>18</v>
      </c>
      <c r="C18" s="71">
        <v>268</v>
      </c>
      <c r="D18" s="71">
        <v>922</v>
      </c>
      <c r="E18" s="71">
        <v>997</v>
      </c>
      <c r="F18" s="71">
        <v>193</v>
      </c>
      <c r="J18" s="51"/>
    </row>
  </sheetData>
  <mergeCells count="7">
    <mergeCell ref="A8:F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9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37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46" t="s">
        <v>26</v>
      </c>
      <c r="I1" s="48" t="s">
        <v>28</v>
      </c>
      <c r="J1" s="73" t="s">
        <v>29</v>
      </c>
      <c r="K1" s="73" t="s">
        <v>30</v>
      </c>
      <c r="L1" s="73" t="s">
        <v>31</v>
      </c>
      <c r="M1" s="73" t="s">
        <v>32</v>
      </c>
    </row>
    <row r="2" spans="1:13" x14ac:dyDescent="0.3">
      <c r="A2" s="65" t="s">
        <v>53</v>
      </c>
      <c r="B2"/>
      <c r="C2" s="66">
        <v>80</v>
      </c>
      <c r="D2" s="66">
        <v>80</v>
      </c>
      <c r="E2"/>
      <c r="F2" s="47" t="str">
        <f>TRIM(A2&amp;"-Nos.")</f>
        <v>BAYER 7576 BGII 475GM-Nos.</v>
      </c>
      <c r="G2" s="47" t="s">
        <v>61</v>
      </c>
      <c r="I2" s="49" t="s">
        <v>61</v>
      </c>
      <c r="J2" s="50"/>
      <c r="K2" s="50">
        <v>80</v>
      </c>
      <c r="L2" s="50">
        <v>80</v>
      </c>
      <c r="M2" s="50"/>
    </row>
    <row r="3" spans="1:13" x14ac:dyDescent="0.3">
      <c r="A3" s="65" t="s">
        <v>54</v>
      </c>
      <c r="B3"/>
      <c r="C3" s="66">
        <v>120</v>
      </c>
      <c r="D3" s="66">
        <v>120</v>
      </c>
      <c r="E3"/>
      <c r="F3" s="47" t="str">
        <f t="shared" ref="F3:F9" si="0">TRIM(A3&amp;"-Nos.")</f>
        <v>BAYER SUPERB BGII 475GM-Nos.</v>
      </c>
      <c r="G3" s="47" t="s">
        <v>62</v>
      </c>
      <c r="I3" s="49" t="s">
        <v>62</v>
      </c>
      <c r="J3" s="50"/>
      <c r="K3" s="50">
        <v>140</v>
      </c>
      <c r="L3" s="50">
        <v>140</v>
      </c>
      <c r="M3" s="50"/>
    </row>
    <row r="4" spans="1:13" x14ac:dyDescent="0.3">
      <c r="A4" s="65" t="s">
        <v>55</v>
      </c>
      <c r="B4" s="66">
        <v>3</v>
      </c>
      <c r="C4" s="66">
        <v>102</v>
      </c>
      <c r="D4" s="66">
        <v>100</v>
      </c>
      <c r="E4" s="66">
        <v>5</v>
      </c>
      <c r="F4" s="47" t="str">
        <f t="shared" si="0"/>
        <v>Roundup 1 Ltr-Nos.</v>
      </c>
      <c r="G4" s="47" t="s">
        <v>63</v>
      </c>
      <c r="I4" s="49" t="s">
        <v>63</v>
      </c>
      <c r="J4" s="50">
        <v>3</v>
      </c>
      <c r="K4" s="50">
        <v>202</v>
      </c>
      <c r="L4" s="50">
        <v>200</v>
      </c>
      <c r="M4" s="50">
        <v>5</v>
      </c>
    </row>
    <row r="5" spans="1:13" x14ac:dyDescent="0.3">
      <c r="A5" s="65" t="s">
        <v>56</v>
      </c>
      <c r="B5"/>
      <c r="C5"/>
      <c r="D5"/>
      <c r="E5"/>
      <c r="F5" s="47" t="str">
        <f t="shared" si="0"/>
        <v>Roundup 5 Ltr-Nos.</v>
      </c>
      <c r="G5" s="47" t="s">
        <v>64</v>
      </c>
      <c r="I5" s="49" t="s">
        <v>64</v>
      </c>
      <c r="J5" s="50"/>
      <c r="K5" s="50"/>
      <c r="L5" s="50"/>
      <c r="M5" s="50"/>
    </row>
    <row r="6" spans="1:13" x14ac:dyDescent="0.3">
      <c r="A6" s="65" t="s">
        <v>57</v>
      </c>
      <c r="B6"/>
      <c r="C6"/>
      <c r="D6"/>
      <c r="E6"/>
      <c r="F6" s="47" t="str">
        <f t="shared" si="0"/>
        <v>Roundup 500 Ml-Nos.</v>
      </c>
      <c r="G6" s="47" t="s">
        <v>65</v>
      </c>
      <c r="I6" s="49" t="s">
        <v>65</v>
      </c>
      <c r="J6" s="50"/>
      <c r="K6" s="50"/>
      <c r="L6" s="50"/>
      <c r="M6" s="50"/>
    </row>
    <row r="7" spans="1:13" x14ac:dyDescent="0.3">
      <c r="A7" s="65" t="s">
        <v>58</v>
      </c>
      <c r="B7"/>
      <c r="C7" s="66">
        <v>100</v>
      </c>
      <c r="D7" s="66">
        <v>100</v>
      </c>
      <c r="E7"/>
      <c r="F7" s="47" t="str">
        <f t="shared" si="0"/>
        <v>Roundup Speed 1 ltr-Nos.</v>
      </c>
      <c r="G7" s="47" t="s">
        <v>63</v>
      </c>
      <c r="I7" s="49" t="s">
        <v>66</v>
      </c>
      <c r="J7" s="50">
        <v>265</v>
      </c>
      <c r="K7" s="50">
        <v>500</v>
      </c>
      <c r="L7" s="50">
        <v>577</v>
      </c>
      <c r="M7" s="50">
        <v>188</v>
      </c>
    </row>
    <row r="8" spans="1:13" x14ac:dyDescent="0.3">
      <c r="A8" s="65" t="s">
        <v>59</v>
      </c>
      <c r="B8" s="66">
        <v>265</v>
      </c>
      <c r="C8" s="66">
        <v>500</v>
      </c>
      <c r="D8" s="66">
        <v>577</v>
      </c>
      <c r="E8" s="66">
        <v>188</v>
      </c>
      <c r="F8" s="47" t="str">
        <f t="shared" si="0"/>
        <v>Roundup Speed 100 ML-Nos.</v>
      </c>
      <c r="G8" s="47" t="s">
        <v>66</v>
      </c>
      <c r="I8" s="49" t="s">
        <v>24</v>
      </c>
      <c r="J8" s="50">
        <v>268</v>
      </c>
      <c r="K8" s="50">
        <v>922</v>
      </c>
      <c r="L8" s="50">
        <v>997</v>
      </c>
      <c r="M8" s="50">
        <v>193</v>
      </c>
    </row>
    <row r="9" spans="1:13" x14ac:dyDescent="0.3">
      <c r="A9" s="65" t="s">
        <v>60</v>
      </c>
      <c r="B9"/>
      <c r="C9" s="66">
        <v>20</v>
      </c>
      <c r="D9" s="66">
        <v>20</v>
      </c>
      <c r="E9"/>
      <c r="F9" s="47" t="str">
        <f t="shared" si="0"/>
        <v>SUPERB BGII-Nos.</v>
      </c>
      <c r="G9" s="4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"/>
  <sheetViews>
    <sheetView showGridLines="0" workbookViewId="0">
      <selection activeCell="B3" sqref="B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61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80</v>
      </c>
      <c r="G3" s="40">
        <v>0</v>
      </c>
      <c r="H3" s="40">
        <f t="shared" ref="H3:H4" ca="1" si="1">VLOOKUP($B3,FinalDeal_Vlookup,4,0)</f>
        <v>80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62</v>
      </c>
      <c r="C4" s="3"/>
      <c r="D4" s="4"/>
      <c r="E4" s="42">
        <f t="shared" ca="1" si="0"/>
        <v>0</v>
      </c>
      <c r="F4" s="39">
        <f t="shared" ref="F4:F8" ca="1" si="3">VLOOKUP($B4,FinalDeal_Vlookup,3,0)</f>
        <v>140</v>
      </c>
      <c r="G4" s="39">
        <v>0</v>
      </c>
      <c r="H4" s="39">
        <f t="shared" ca="1" si="1"/>
        <v>140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63</v>
      </c>
      <c r="C5" s="3"/>
      <c r="D5" s="4"/>
      <c r="E5" s="42">
        <f t="shared" ref="E5:E8" ca="1" si="4">VLOOKUP($B5,FinalDeal_Vlookup,2,0)</f>
        <v>3</v>
      </c>
      <c r="F5" s="39">
        <f t="shared" ca="1" si="3"/>
        <v>202</v>
      </c>
      <c r="G5" s="39">
        <v>0</v>
      </c>
      <c r="H5" s="39">
        <f t="shared" ref="H5:H8" ca="1" si="5">VLOOKUP($B5,FinalDeal_Vlookup,4,0)</f>
        <v>200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8" ca="1" si="6">VLOOKUP($B5,FinalDeal_Vlookup,5,0)</f>
        <v>5</v>
      </c>
    </row>
    <row r="6" spans="1:13" x14ac:dyDescent="0.3">
      <c r="A6" s="16"/>
      <c r="B6" s="4" t="s">
        <v>64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65</v>
      </c>
      <c r="C7" s="3"/>
      <c r="D7" s="4"/>
      <c r="E7" s="42">
        <f t="shared" ca="1" si="4"/>
        <v>0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ht="15" thickBot="1" x14ac:dyDescent="0.35">
      <c r="A8" s="16"/>
      <c r="B8" s="4" t="s">
        <v>66</v>
      </c>
      <c r="C8" s="3"/>
      <c r="D8" s="4"/>
      <c r="E8" s="42">
        <f t="shared" ca="1" si="4"/>
        <v>265</v>
      </c>
      <c r="F8" s="39">
        <f t="shared" ca="1" si="3"/>
        <v>500</v>
      </c>
      <c r="G8" s="39">
        <v>0</v>
      </c>
      <c r="H8" s="39">
        <f t="shared" ca="1" si="5"/>
        <v>577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188</v>
      </c>
    </row>
    <row r="9" spans="1:13" ht="15" thickBot="1" x14ac:dyDescent="0.35">
      <c r="A9" s="16"/>
      <c r="B9" s="19"/>
      <c r="C9" s="18"/>
      <c r="D9" s="19" t="s">
        <v>18</v>
      </c>
      <c r="E9" s="24">
        <f ca="1">SUM(E3:E8)</f>
        <v>268</v>
      </c>
      <c r="F9" s="24">
        <f ca="1">SUM(F3:F8)</f>
        <v>922</v>
      </c>
      <c r="G9" s="24">
        <f>SUM(G3:G8)</f>
        <v>0</v>
      </c>
      <c r="H9" s="24">
        <f ca="1">SUM(H3:H8)</f>
        <v>997</v>
      </c>
      <c r="I9" s="24">
        <f>SUM(I3:I8)</f>
        <v>0</v>
      </c>
      <c r="J9" s="24">
        <f>SUM(J3:J8)</f>
        <v>0</v>
      </c>
      <c r="K9" s="24">
        <f>SUM(K3:K8)</f>
        <v>0</v>
      </c>
      <c r="L9" s="24">
        <f>SUM(L3:L8)</f>
        <v>0</v>
      </c>
      <c r="M9" s="25">
        <f ca="1">SUM(M3:M8)</f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14.4" customHeight="1" x14ac:dyDescent="0.3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4.4" customHeight="1" x14ac:dyDescent="0.3">
      <c r="A3" s="53" t="s">
        <v>67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" customHeight="1" x14ac:dyDescent="0.3">
      <c r="A4" s="53" t="s">
        <v>72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14.4" customHeight="1" x14ac:dyDescent="0.3">
      <c r="A5" s="53" t="s">
        <v>34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" customHeight="1" x14ac:dyDescent="0.3">
      <c r="A6" s="52" t="s">
        <v>36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 ht="14.4" customHeight="1" x14ac:dyDescent="0.3">
      <c r="A7" s="52" t="s">
        <v>68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9.8" x14ac:dyDescent="0.3">
      <c r="A8" s="74" t="s">
        <v>12</v>
      </c>
      <c r="B8" s="74" t="s">
        <v>69</v>
      </c>
      <c r="C8" s="74" t="s">
        <v>35</v>
      </c>
      <c r="D8" s="74" t="s">
        <v>70</v>
      </c>
      <c r="E8" s="74" t="s">
        <v>3</v>
      </c>
      <c r="F8" s="74" t="s">
        <v>4</v>
      </c>
      <c r="G8" s="74" t="s">
        <v>5</v>
      </c>
      <c r="H8" s="74" t="s">
        <v>6</v>
      </c>
      <c r="I8" s="74" t="s">
        <v>7</v>
      </c>
      <c r="J8" s="74" t="s">
        <v>8</v>
      </c>
      <c r="K8" s="74" t="s">
        <v>9</v>
      </c>
      <c r="L8" s="74" t="s">
        <v>10</v>
      </c>
      <c r="M8" s="74" t="s">
        <v>11</v>
      </c>
    </row>
    <row r="9" spans="1:13" ht="19.8" x14ac:dyDescent="0.3">
      <c r="A9" s="76" t="s">
        <v>39</v>
      </c>
      <c r="B9" s="75">
        <v>4596758</v>
      </c>
      <c r="C9" s="76" t="s">
        <v>62</v>
      </c>
      <c r="D9" s="75">
        <v>84950246</v>
      </c>
      <c r="E9" s="75">
        <v>0</v>
      </c>
      <c r="F9" s="75">
        <v>140</v>
      </c>
      <c r="G9" s="75">
        <v>0</v>
      </c>
      <c r="H9" s="75">
        <v>140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</row>
    <row r="10" spans="1:13" ht="19.8" x14ac:dyDescent="0.3">
      <c r="A10" s="76" t="s">
        <v>39</v>
      </c>
      <c r="B10" s="75">
        <v>4596758</v>
      </c>
      <c r="C10" s="76" t="s">
        <v>61</v>
      </c>
      <c r="D10" s="75">
        <v>84468800</v>
      </c>
      <c r="E10" s="75">
        <v>0</v>
      </c>
      <c r="F10" s="75">
        <v>80</v>
      </c>
      <c r="G10" s="75">
        <v>0</v>
      </c>
      <c r="H10" s="75">
        <v>80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</row>
    <row r="11" spans="1:13" ht="19.8" x14ac:dyDescent="0.3">
      <c r="A11" s="76" t="s">
        <v>39</v>
      </c>
      <c r="B11" s="75">
        <v>4596758</v>
      </c>
      <c r="C11" s="76" t="s">
        <v>63</v>
      </c>
      <c r="D11" s="75">
        <v>10173667</v>
      </c>
      <c r="E11" s="75">
        <v>3</v>
      </c>
      <c r="F11" s="75">
        <v>200</v>
      </c>
      <c r="G11" s="75">
        <v>0</v>
      </c>
      <c r="H11" s="75">
        <v>200</v>
      </c>
      <c r="I11" s="75">
        <v>2</v>
      </c>
      <c r="J11" s="75">
        <v>0</v>
      </c>
      <c r="K11" s="75">
        <v>0</v>
      </c>
      <c r="L11" s="75">
        <v>0</v>
      </c>
      <c r="M11" s="75">
        <v>5</v>
      </c>
    </row>
    <row r="12" spans="1:13" ht="19.8" x14ac:dyDescent="0.3">
      <c r="A12" s="76" t="s">
        <v>39</v>
      </c>
      <c r="B12" s="75">
        <v>4596758</v>
      </c>
      <c r="C12" s="76" t="s">
        <v>66</v>
      </c>
      <c r="D12" s="75">
        <v>4596758</v>
      </c>
      <c r="E12" s="75">
        <v>265</v>
      </c>
      <c r="F12" s="75">
        <v>500</v>
      </c>
      <c r="G12" s="75">
        <v>0</v>
      </c>
      <c r="H12" s="75">
        <v>577</v>
      </c>
      <c r="I12" s="75">
        <v>0</v>
      </c>
      <c r="J12" s="75">
        <v>0</v>
      </c>
      <c r="K12" s="75">
        <v>0</v>
      </c>
      <c r="L12" s="75">
        <v>0</v>
      </c>
      <c r="M12" s="75">
        <v>188</v>
      </c>
    </row>
    <row r="13" spans="1:13" x14ac:dyDescent="0.3">
      <c r="A13" s="72" t="s">
        <v>71</v>
      </c>
      <c r="B13" s="76"/>
      <c r="C13" s="76"/>
      <c r="D13" s="76"/>
      <c r="E13" s="75">
        <v>268</v>
      </c>
      <c r="F13" s="75">
        <v>920</v>
      </c>
      <c r="G13" s="75">
        <v>0</v>
      </c>
      <c r="H13" s="75">
        <v>997</v>
      </c>
      <c r="I13" s="75">
        <v>2</v>
      </c>
      <c r="J13" s="75">
        <v>0</v>
      </c>
      <c r="K13" s="75">
        <v>0</v>
      </c>
      <c r="L13" s="75">
        <v>0</v>
      </c>
      <c r="M13" s="75">
        <v>193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"/>
  <sheetViews>
    <sheetView workbookViewId="0">
      <selection activeCell="C29" sqref="C29"/>
    </sheetView>
  </sheetViews>
  <sheetFormatPr defaultRowHeight="14.4" x14ac:dyDescent="0.3"/>
  <sheetData>
    <row r="1" spans="1:3" x14ac:dyDescent="0.3">
      <c r="A1" t="s">
        <v>61</v>
      </c>
      <c r="B1">
        <f>VLOOKUP(A1,'[2]Product Master Sheet'!$B$2:$F$506,5,0)</f>
        <v>385</v>
      </c>
      <c r="C1">
        <v>0</v>
      </c>
    </row>
    <row r="2" spans="1:3" x14ac:dyDescent="0.3">
      <c r="A2" t="s">
        <v>62</v>
      </c>
      <c r="B2">
        <f>VLOOKUP(A2,'[2]Product Master Sheet'!$B$2:$F$506,5,0)</f>
        <v>394</v>
      </c>
      <c r="C2">
        <v>0</v>
      </c>
    </row>
    <row r="3" spans="1:3" x14ac:dyDescent="0.3">
      <c r="A3" t="s">
        <v>63</v>
      </c>
      <c r="B3" s="73">
        <f>VLOOKUP(A3,'[2]Product Master Sheet'!$B$2:$F$506,5,0)</f>
        <v>988</v>
      </c>
      <c r="C3">
        <v>3</v>
      </c>
    </row>
    <row r="4" spans="1:3" x14ac:dyDescent="0.3">
      <c r="A4" t="s">
        <v>64</v>
      </c>
      <c r="B4" s="73">
        <f>VLOOKUP(A4,'[2]Product Master Sheet'!$B$2:$F$506,5,0)</f>
        <v>990</v>
      </c>
      <c r="C4">
        <v>0</v>
      </c>
    </row>
    <row r="5" spans="1:3" x14ac:dyDescent="0.3">
      <c r="A5" t="s">
        <v>65</v>
      </c>
      <c r="B5" s="73">
        <f>VLOOKUP(A5,'[2]Product Master Sheet'!$B$2:$F$506,5,0)</f>
        <v>989</v>
      </c>
      <c r="C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54" t="s">
        <v>37</v>
      </c>
      <c r="C1" s="55"/>
      <c r="D1" s="55"/>
      <c r="E1" s="55"/>
      <c r="F1" s="55"/>
      <c r="G1" s="55"/>
      <c r="H1" s="55"/>
      <c r="I1" s="55"/>
      <c r="J1" s="56"/>
      <c r="K1" s="54" t="s">
        <v>38</v>
      </c>
      <c r="L1" s="55"/>
      <c r="M1" s="55"/>
      <c r="N1" s="55"/>
      <c r="O1" s="55"/>
      <c r="P1" s="55"/>
      <c r="Q1" s="55"/>
      <c r="R1" s="55"/>
      <c r="S1" s="56"/>
      <c r="T1" s="54" t="s">
        <v>13</v>
      </c>
      <c r="U1" s="55"/>
      <c r="V1" s="55"/>
      <c r="W1" s="55"/>
      <c r="X1" s="55"/>
      <c r="Y1" s="55"/>
      <c r="Z1" s="55"/>
      <c r="AA1" s="55"/>
      <c r="AB1" s="5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61</v>
      </c>
      <c r="B4" s="20">
        <v>0</v>
      </c>
      <c r="C4" s="20">
        <v>80</v>
      </c>
      <c r="D4" s="20">
        <v>0</v>
      </c>
      <c r="E4" s="20">
        <v>80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80</v>
      </c>
      <c r="M4" s="28">
        <v>0</v>
      </c>
      <c r="N4" s="28">
        <v>80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9" si="0">C4-L4</f>
        <v>0</v>
      </c>
      <c r="V4" s="28">
        <f t="shared" ref="V4:V9" si="1">D4-M4</f>
        <v>0</v>
      </c>
      <c r="W4" s="28">
        <f t="shared" ref="W4:W9" si="2">E4-N4</f>
        <v>0</v>
      </c>
      <c r="X4" s="28">
        <f t="shared" ref="X4:X9" si="3">F4-O4</f>
        <v>0</v>
      </c>
      <c r="Y4" s="28">
        <f t="shared" ref="Y4:Y9" si="4">G4-P4</f>
        <v>0</v>
      </c>
      <c r="Z4" s="28">
        <f t="shared" ref="Z4:Z9" si="5">H4-Q4</f>
        <v>0</v>
      </c>
      <c r="AA4" s="28">
        <f t="shared" ref="AA4:AA9" si="6">I4-R4</f>
        <v>0</v>
      </c>
      <c r="AB4" s="20">
        <f t="shared" ref="AB4:AB9" si="7">J4-S4</f>
        <v>0</v>
      </c>
      <c r="AC4" s="17" t="str">
        <f>IF(AND(T4=0,AB4=0),"Ok","Issue")</f>
        <v>Ok</v>
      </c>
    </row>
    <row r="5" spans="1:29" x14ac:dyDescent="0.3">
      <c r="A5" s="17" t="s">
        <v>62</v>
      </c>
      <c r="B5" s="20">
        <v>0</v>
      </c>
      <c r="C5" s="20">
        <v>140</v>
      </c>
      <c r="D5" s="20">
        <v>0</v>
      </c>
      <c r="E5" s="20">
        <v>140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140</v>
      </c>
      <c r="M5" s="20">
        <v>0</v>
      </c>
      <c r="N5" s="20">
        <v>140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9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9" si="9">IF(AND(T5=0,AB5=0),"Ok","Issue")</f>
        <v>Ok</v>
      </c>
    </row>
    <row r="6" spans="1:29" x14ac:dyDescent="0.3">
      <c r="A6" s="17" t="s">
        <v>63</v>
      </c>
      <c r="B6" s="20">
        <v>3</v>
      </c>
      <c r="C6" s="20">
        <v>200</v>
      </c>
      <c r="D6" s="20">
        <v>0</v>
      </c>
      <c r="E6" s="20">
        <v>200</v>
      </c>
      <c r="F6" s="20">
        <v>2</v>
      </c>
      <c r="G6" s="20">
        <v>0</v>
      </c>
      <c r="H6" s="20">
        <v>0</v>
      </c>
      <c r="I6" s="20">
        <v>0</v>
      </c>
      <c r="J6" s="26">
        <v>5</v>
      </c>
      <c r="K6" s="27">
        <v>3</v>
      </c>
      <c r="L6" s="20">
        <v>202</v>
      </c>
      <c r="M6" s="20">
        <v>0</v>
      </c>
      <c r="N6" s="20">
        <v>200</v>
      </c>
      <c r="O6" s="20">
        <v>0</v>
      </c>
      <c r="P6" s="20">
        <v>0</v>
      </c>
      <c r="Q6" s="20">
        <v>0</v>
      </c>
      <c r="R6" s="20">
        <v>0</v>
      </c>
      <c r="S6" s="26">
        <v>5</v>
      </c>
      <c r="T6" s="20">
        <f t="shared" si="8"/>
        <v>0</v>
      </c>
      <c r="U6" s="20">
        <f t="shared" si="0"/>
        <v>-2</v>
      </c>
      <c r="V6" s="20">
        <f t="shared" si="1"/>
        <v>0</v>
      </c>
      <c r="W6" s="20">
        <f t="shared" si="2"/>
        <v>0</v>
      </c>
      <c r="X6" s="20">
        <f t="shared" si="3"/>
        <v>2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64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65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ht="15" thickBot="1" x14ac:dyDescent="0.35">
      <c r="A9" s="17" t="s">
        <v>66</v>
      </c>
      <c r="B9" s="20">
        <v>265</v>
      </c>
      <c r="C9" s="20">
        <v>500</v>
      </c>
      <c r="D9" s="20">
        <v>0</v>
      </c>
      <c r="E9" s="20">
        <v>577</v>
      </c>
      <c r="F9" s="20">
        <v>0</v>
      </c>
      <c r="G9" s="20">
        <v>0</v>
      </c>
      <c r="H9" s="20">
        <v>0</v>
      </c>
      <c r="I9" s="20">
        <v>0</v>
      </c>
      <c r="J9" s="26">
        <v>188</v>
      </c>
      <c r="K9" s="27">
        <v>265</v>
      </c>
      <c r="L9" s="20">
        <v>500</v>
      </c>
      <c r="M9" s="20">
        <v>0</v>
      </c>
      <c r="N9" s="20">
        <v>577</v>
      </c>
      <c r="O9" s="20">
        <v>0</v>
      </c>
      <c r="P9" s="20">
        <v>0</v>
      </c>
      <c r="Q9" s="20">
        <v>0</v>
      </c>
      <c r="R9" s="20">
        <v>0</v>
      </c>
      <c r="S9" s="26">
        <v>188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s="37" customFormat="1" ht="16.2" thickBot="1" x14ac:dyDescent="0.35">
      <c r="A10" s="32" t="s">
        <v>19</v>
      </c>
      <c r="B10" s="33">
        <f>SUM(B4:B9)</f>
        <v>268</v>
      </c>
      <c r="C10" s="33">
        <f>SUM(C4:C9)</f>
        <v>920</v>
      </c>
      <c r="D10" s="33">
        <f>SUM(D4:D9)</f>
        <v>0</v>
      </c>
      <c r="E10" s="33">
        <f>SUM(E4:E9)</f>
        <v>997</v>
      </c>
      <c r="F10" s="33">
        <f>SUM(F4:F9)</f>
        <v>2</v>
      </c>
      <c r="G10" s="33">
        <f>SUM(G4:G9)</f>
        <v>0</v>
      </c>
      <c r="H10" s="33">
        <f>SUM(H4:H9)</f>
        <v>0</v>
      </c>
      <c r="I10" s="33">
        <f>SUM(I4:I9)</f>
        <v>0</v>
      </c>
      <c r="J10" s="34">
        <f>SUM(J4:J9)</f>
        <v>193</v>
      </c>
      <c r="K10" s="35">
        <f>SUM(K4:K9)</f>
        <v>268</v>
      </c>
      <c r="L10" s="33">
        <f>SUM(L4:L9)</f>
        <v>922</v>
      </c>
      <c r="M10" s="33">
        <f>SUM(M4:M9)</f>
        <v>0</v>
      </c>
      <c r="N10" s="33">
        <f>SUM(N4:N9)</f>
        <v>997</v>
      </c>
      <c r="O10" s="33">
        <f>SUM(O4:O9)</f>
        <v>0</v>
      </c>
      <c r="P10" s="33">
        <f>SUM(P4:P9)</f>
        <v>0</v>
      </c>
      <c r="Q10" s="33">
        <f>SUM(Q4:Q9)</f>
        <v>0</v>
      </c>
      <c r="R10" s="33">
        <f>SUM(R4:R9)</f>
        <v>0</v>
      </c>
      <c r="S10" s="34">
        <f>SUM(S4:S9)</f>
        <v>193</v>
      </c>
      <c r="T10" s="33">
        <f>SUM(T4:T9)</f>
        <v>0</v>
      </c>
      <c r="U10" s="33">
        <f>SUM(U4:U9)</f>
        <v>-2</v>
      </c>
      <c r="V10" s="33">
        <f>SUM(V4:V9)</f>
        <v>0</v>
      </c>
      <c r="W10" s="33">
        <f>SUM(W4:W9)</f>
        <v>0</v>
      </c>
      <c r="X10" s="33">
        <f>SUM(X4:X9)</f>
        <v>2</v>
      </c>
      <c r="Y10" s="33">
        <f>SUM(Y4:Y9)</f>
        <v>0</v>
      </c>
      <c r="Z10" s="33">
        <f>SUM(Z4:Z9)</f>
        <v>0</v>
      </c>
      <c r="AA10" s="33">
        <f>SUM(AA4:AA9)</f>
        <v>0</v>
      </c>
      <c r="AB10" s="34">
        <f>SUM(AB4:AB9)</f>
        <v>0</v>
      </c>
      <c r="AC10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4">
    <cfRule type="duplicateValues" dxfId="2" priority="12"/>
  </conditionalFormatting>
  <conditionalFormatting sqref="A10:A1048576 A1:A3">
    <cfRule type="duplicateValues" dxfId="1" priority="32"/>
  </conditionalFormatting>
  <conditionalFormatting sqref="A6:A9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2021-03-18T10:54:39Z</dcterms:modified>
</cp:coreProperties>
</file>