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722734-Mukesh Seeds &amp; Gen.Suppliers\"/>
    </mc:Choice>
  </mc:AlternateContent>
  <xr:revisionPtr revIDLastSave="0" documentId="13_ncr:1_{C0286075-B5EC-4A0D-9D71-685B3632B8F8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working'!$A$1:$O$161</definedName>
    <definedName name="_xlnm._FilterDatabase" localSheetId="5" hidden="1">Reco!$A$3:$AC$28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7" r:id="rId10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P34" i="1"/>
  <c r="Q34" i="1" s="1"/>
  <c r="N34" i="1"/>
  <c r="R34" i="1" s="1"/>
  <c r="S34" i="1" s="1"/>
  <c r="P33" i="1"/>
  <c r="R33" i="1" s="1"/>
  <c r="S33" i="1" s="1"/>
  <c r="N33" i="1"/>
  <c r="O33" i="1" s="1"/>
  <c r="P32" i="1"/>
  <c r="Q32" i="1" s="1"/>
  <c r="N32" i="1"/>
  <c r="R32" i="1" s="1"/>
  <c r="S32" i="1" s="1"/>
  <c r="P31" i="1"/>
  <c r="Q31" i="1" s="1"/>
  <c r="N31" i="1"/>
  <c r="R31" i="1" s="1"/>
  <c r="S31" i="1" s="1"/>
  <c r="P30" i="1"/>
  <c r="Q30" i="1" s="1"/>
  <c r="N30" i="1"/>
  <c r="R30" i="1" s="1"/>
  <c r="S30" i="1" s="1"/>
  <c r="Q29" i="1"/>
  <c r="P29" i="1"/>
  <c r="N29" i="1"/>
  <c r="O29" i="1" s="1"/>
  <c r="P28" i="1"/>
  <c r="Q28" i="1" s="1"/>
  <c r="N28" i="1"/>
  <c r="R28" i="1" s="1"/>
  <c r="S28" i="1" s="1"/>
  <c r="P27" i="1"/>
  <c r="Q27" i="1" s="1"/>
  <c r="N27" i="1"/>
  <c r="P26" i="1"/>
  <c r="Q26" i="1" s="1"/>
  <c r="N26" i="1"/>
  <c r="P25" i="1"/>
  <c r="Q25" i="1" s="1"/>
  <c r="N25" i="1"/>
  <c r="O25" i="1" s="1"/>
  <c r="P24" i="1"/>
  <c r="Q24" i="1" s="1"/>
  <c r="N24" i="1"/>
  <c r="P23" i="1"/>
  <c r="Q23" i="1" s="1"/>
  <c r="N23" i="1"/>
  <c r="R23" i="1" s="1"/>
  <c r="S23" i="1" s="1"/>
  <c r="P22" i="1"/>
  <c r="Q22" i="1" s="1"/>
  <c r="N22" i="1"/>
  <c r="R22" i="1" s="1"/>
  <c r="S22" i="1" s="1"/>
  <c r="P21" i="1"/>
  <c r="Q21" i="1" s="1"/>
  <c r="N21" i="1"/>
  <c r="O21" i="1" s="1"/>
  <c r="P20" i="1"/>
  <c r="Q20" i="1" s="1"/>
  <c r="N20" i="1"/>
  <c r="O20" i="1" s="1"/>
  <c r="P19" i="1"/>
  <c r="Q19" i="1" s="1"/>
  <c r="N19" i="1"/>
  <c r="R19" i="1" s="1"/>
  <c r="S19" i="1" s="1"/>
  <c r="P18" i="1"/>
  <c r="Q18" i="1" s="1"/>
  <c r="N18" i="1"/>
  <c r="R18" i="1" s="1"/>
  <c r="S18" i="1" s="1"/>
  <c r="R17" i="1"/>
  <c r="S17" i="1" s="1"/>
  <c r="P17" i="1"/>
  <c r="Q17" i="1" s="1"/>
  <c r="N17" i="1"/>
  <c r="O17" i="1" s="1"/>
  <c r="P16" i="1"/>
  <c r="Q16" i="1" s="1"/>
  <c r="N16" i="1"/>
  <c r="O16" i="1" s="1"/>
  <c r="P15" i="1"/>
  <c r="Q15" i="1" s="1"/>
  <c r="N15" i="1"/>
  <c r="R15" i="1" s="1"/>
  <c r="S15" i="1" s="1"/>
  <c r="P14" i="1"/>
  <c r="Q14" i="1" s="1"/>
  <c r="N14" i="1"/>
  <c r="R14" i="1" s="1"/>
  <c r="S14" i="1" s="1"/>
  <c r="P13" i="1"/>
  <c r="Q13" i="1" s="1"/>
  <c r="N13" i="1"/>
  <c r="O13" i="1" s="1"/>
  <c r="P12" i="1"/>
  <c r="Q12" i="1" s="1"/>
  <c r="N12" i="1"/>
  <c r="O12" i="1" s="1"/>
  <c r="O28" i="1" l="1"/>
  <c r="R25" i="1"/>
  <c r="S25" i="1" s="1"/>
  <c r="R21" i="1"/>
  <c r="S21" i="1" s="1"/>
  <c r="R26" i="1"/>
  <c r="S26" i="1" s="1"/>
  <c r="O32" i="1"/>
  <c r="R24" i="1"/>
  <c r="S24" i="1" s="1"/>
  <c r="Q33" i="1"/>
  <c r="R13" i="1"/>
  <c r="S13" i="1" s="1"/>
  <c r="O24" i="1"/>
  <c r="R27" i="1"/>
  <c r="S27" i="1" s="1"/>
  <c r="R29" i="1"/>
  <c r="S29" i="1" s="1"/>
  <c r="X13" i="4"/>
  <c r="V14" i="4"/>
  <c r="T15" i="4"/>
  <c r="AB15" i="4"/>
  <c r="Z16" i="4"/>
  <c r="V18" i="4"/>
  <c r="Z20" i="4"/>
  <c r="X21" i="4"/>
  <c r="Z24" i="4"/>
  <c r="X25" i="4"/>
  <c r="V26" i="4"/>
  <c r="O15" i="1"/>
  <c r="O19" i="1"/>
  <c r="O23" i="1"/>
  <c r="O27" i="1"/>
  <c r="O31" i="1"/>
  <c r="R12" i="1"/>
  <c r="S12" i="1" s="1"/>
  <c r="R16" i="1"/>
  <c r="S16" i="1" s="1"/>
  <c r="R20" i="1"/>
  <c r="S20" i="1" s="1"/>
  <c r="O14" i="1"/>
  <c r="O18" i="1"/>
  <c r="O22" i="1"/>
  <c r="O26" i="1"/>
  <c r="O30" i="1"/>
  <c r="O34" i="1"/>
  <c r="X10" i="4"/>
  <c r="X18" i="4"/>
  <c r="V23" i="4"/>
  <c r="Z25" i="4"/>
  <c r="V27" i="4"/>
  <c r="AA5" i="4"/>
  <c r="AA9" i="4"/>
  <c r="V21" i="4"/>
  <c r="V25" i="4"/>
  <c r="Z27" i="4"/>
  <c r="X9" i="4"/>
  <c r="Z12" i="4"/>
  <c r="Y16" i="4"/>
  <c r="AA12" i="4"/>
  <c r="V12" i="4"/>
  <c r="V20" i="4"/>
  <c r="X23" i="4"/>
  <c r="V24" i="4"/>
  <c r="Z26" i="4"/>
  <c r="Y19" i="4"/>
  <c r="X7" i="4"/>
  <c r="V8" i="4"/>
  <c r="Z13" i="4"/>
  <c r="X14" i="4"/>
  <c r="V15" i="4"/>
  <c r="X17" i="4"/>
  <c r="AA19" i="4"/>
  <c r="AA23" i="4"/>
  <c r="Y24" i="4"/>
  <c r="X19" i="4"/>
  <c r="Z7" i="4"/>
  <c r="X8" i="4"/>
  <c r="AA10" i="4"/>
  <c r="X11" i="4"/>
  <c r="T13" i="4"/>
  <c r="AB13" i="4"/>
  <c r="Z14" i="4"/>
  <c r="X15" i="4"/>
  <c r="AA17" i="4"/>
  <c r="Y18" i="4"/>
  <c r="AA11" i="4"/>
  <c r="V13" i="4"/>
  <c r="X16" i="4"/>
  <c r="Y22" i="4"/>
  <c r="X5" i="4"/>
  <c r="V6" i="4"/>
  <c r="Y8" i="4"/>
  <c r="Z11" i="4"/>
  <c r="Y14" i="4"/>
  <c r="Z17" i="4"/>
  <c r="Z19" i="4"/>
  <c r="Y26" i="4"/>
  <c r="Z5" i="4"/>
  <c r="Z8" i="4"/>
  <c r="Y9" i="4"/>
  <c r="Y12" i="4"/>
  <c r="U13" i="4"/>
  <c r="AA14" i="4"/>
  <c r="Y15" i="4"/>
  <c r="Y20" i="4"/>
  <c r="Y23" i="4"/>
  <c r="AA26" i="4"/>
  <c r="V7" i="4"/>
  <c r="W13" i="4"/>
  <c r="AA15" i="4"/>
  <c r="AA18" i="4"/>
  <c r="V19" i="4"/>
  <c r="Y21" i="4"/>
  <c r="AA27" i="4"/>
  <c r="Y7" i="4"/>
  <c r="Y10" i="4"/>
  <c r="Y13" i="4"/>
  <c r="U15" i="4"/>
  <c r="AA21" i="4"/>
  <c r="X22" i="4"/>
  <c r="Y5" i="4"/>
  <c r="X20" i="4"/>
  <c r="V9" i="4"/>
  <c r="Z10" i="4"/>
  <c r="Y6" i="4"/>
  <c r="AA8" i="4"/>
  <c r="V5" i="4"/>
  <c r="AA6" i="4"/>
  <c r="Z6" i="4"/>
  <c r="X12" i="4"/>
  <c r="AA13" i="4"/>
  <c r="Z15" i="4"/>
  <c r="V16" i="4"/>
  <c r="Y17" i="4"/>
  <c r="AA20" i="4"/>
  <c r="V22" i="4"/>
  <c r="Z23" i="4"/>
  <c r="AA25" i="4"/>
  <c r="V11" i="4"/>
  <c r="X6" i="4"/>
  <c r="AA7" i="4"/>
  <c r="Z9" i="4"/>
  <c r="V10" i="4"/>
  <c r="Y11" i="4"/>
  <c r="W15" i="4"/>
  <c r="AA16" i="4"/>
  <c r="V17" i="4"/>
  <c r="Z18" i="4"/>
  <c r="Z21" i="4"/>
  <c r="AA22" i="4"/>
  <c r="Z22" i="4"/>
  <c r="AA24" i="4"/>
  <c r="Y25" i="4"/>
  <c r="X27" i="4"/>
  <c r="X26" i="4"/>
  <c r="X24" i="4"/>
  <c r="Y27" i="4"/>
  <c r="N2" i="5"/>
  <c r="AC15" i="4" l="1"/>
  <c r="AC13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24" i="2"/>
  <c r="H24" i="2"/>
  <c r="F24" i="2"/>
  <c r="E24" i="2"/>
  <c r="U23" i="4" l="1"/>
  <c r="U5" i="4"/>
  <c r="U10" i="4"/>
  <c r="U22" i="4"/>
  <c r="W23" i="4"/>
  <c r="W5" i="4"/>
  <c r="W6" i="4"/>
  <c r="W26" i="4"/>
  <c r="W11" i="4"/>
  <c r="W10" i="4"/>
  <c r="W14" i="4"/>
  <c r="W17" i="4"/>
  <c r="W18" i="4"/>
  <c r="W20" i="4"/>
  <c r="W22" i="4"/>
  <c r="U6" i="4"/>
  <c r="U20" i="4"/>
  <c r="AB23" i="4"/>
  <c r="AB5" i="4"/>
  <c r="AB6" i="4"/>
  <c r="AB26" i="4"/>
  <c r="AB11" i="4"/>
  <c r="AB10" i="4"/>
  <c r="AB14" i="4"/>
  <c r="AB17" i="4"/>
  <c r="AB18" i="4"/>
  <c r="AB20" i="4"/>
  <c r="AB22" i="4"/>
  <c r="U17" i="4"/>
  <c r="T7" i="4"/>
  <c r="T8" i="4"/>
  <c r="T9" i="4"/>
  <c r="T12" i="4"/>
  <c r="T16" i="4"/>
  <c r="T27" i="4"/>
  <c r="T19" i="4"/>
  <c r="T21" i="4"/>
  <c r="T24" i="4"/>
  <c r="U11" i="4"/>
  <c r="U7" i="4"/>
  <c r="U8" i="4"/>
  <c r="U9" i="4"/>
  <c r="U12" i="4"/>
  <c r="U16" i="4"/>
  <c r="U27" i="4"/>
  <c r="U19" i="4"/>
  <c r="U21" i="4"/>
  <c r="U24" i="4"/>
  <c r="W7" i="4"/>
  <c r="W8" i="4"/>
  <c r="W9" i="4"/>
  <c r="W12" i="4"/>
  <c r="W16" i="4"/>
  <c r="W27" i="4"/>
  <c r="W19" i="4"/>
  <c r="W21" i="4"/>
  <c r="W24" i="4"/>
  <c r="U26" i="4"/>
  <c r="U18" i="4"/>
  <c r="AB7" i="4"/>
  <c r="AB8" i="4"/>
  <c r="AB9" i="4"/>
  <c r="AB12" i="4"/>
  <c r="AB16" i="4"/>
  <c r="AB27" i="4"/>
  <c r="AB19" i="4"/>
  <c r="AB21" i="4"/>
  <c r="AB24" i="4"/>
  <c r="U14" i="4"/>
  <c r="T23" i="4"/>
  <c r="AC23" i="4" s="1"/>
  <c r="T5" i="4"/>
  <c r="AC5" i="4" s="1"/>
  <c r="T6" i="4"/>
  <c r="T26" i="4"/>
  <c r="T11" i="4"/>
  <c r="T10" i="4"/>
  <c r="T14" i="4"/>
  <c r="T17" i="4"/>
  <c r="T18" i="4"/>
  <c r="AC18" i="4" s="1"/>
  <c r="T20" i="4"/>
  <c r="AC20" i="4" s="1"/>
  <c r="T22" i="4"/>
  <c r="M3" i="2"/>
  <c r="H3" i="2"/>
  <c r="F3" i="2"/>
  <c r="E3" i="2"/>
  <c r="AC26" i="4" l="1"/>
  <c r="AC22" i="4"/>
  <c r="AC6" i="4"/>
  <c r="AC17" i="4"/>
  <c r="AC9" i="4"/>
  <c r="AC11" i="4"/>
  <c r="AC14" i="4"/>
  <c r="AC19" i="4"/>
  <c r="AC10" i="4"/>
  <c r="AC27" i="4"/>
  <c r="AC8" i="4"/>
  <c r="T25" i="4"/>
  <c r="U25" i="4"/>
  <c r="AC24" i="4"/>
  <c r="AC16" i="4"/>
  <c r="AC7" i="4"/>
  <c r="W25" i="4"/>
  <c r="AB25" i="4"/>
  <c r="AC21" i="4"/>
  <c r="AC12" i="4"/>
  <c r="AC25" i="4" l="1"/>
  <c r="B2" i="6"/>
  <c r="B3" i="6"/>
  <c r="B1" i="6"/>
  <c r="M25" i="2" l="1"/>
  <c r="L25" i="2"/>
  <c r="K25" i="2"/>
  <c r="J25" i="2"/>
  <c r="I25" i="2"/>
  <c r="H25" i="2"/>
  <c r="G25" i="2"/>
  <c r="F25" i="2"/>
  <c r="E25" i="2"/>
  <c r="S28" i="4" l="1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B4" i="4"/>
  <c r="AA4" i="4"/>
  <c r="Z4" i="4"/>
  <c r="Y4" i="4"/>
  <c r="X4" i="4"/>
  <c r="W4" i="4"/>
  <c r="V4" i="4"/>
  <c r="U4" i="4"/>
  <c r="T4" i="4"/>
  <c r="AC4" i="4" l="1"/>
  <c r="V28" i="4"/>
  <c r="Z28" i="4"/>
  <c r="W28" i="4"/>
  <c r="AA28" i="4"/>
  <c r="T28" i="4"/>
  <c r="X28" i="4"/>
  <c r="AB28" i="4"/>
  <c r="U28" i="4"/>
  <c r="Y28" i="4"/>
</calcChain>
</file>

<file path=xl/sharedStrings.xml><?xml version="1.0" encoding="utf-8"?>
<sst xmlns="http://schemas.openxmlformats.org/spreadsheetml/2006/main" count="320" uniqueCount="117">
  <si>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</si>
  <si>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</si>
  <si>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</si>
  <si>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</si>
  <si>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</si>
  <si>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</si>
  <si>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</si>
  <si>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</si>
  <si>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</si>
  <si>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</si>
  <si>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</si>
  <si>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</si>
  <si>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</si>
  <si>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</si>
  <si>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</si>
  <si>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</si>
  <si>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</si>
  <si>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</si>
  <si>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</si>
  <si>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</si>
  <si>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</si>
  <si>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</si>
  <si>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</si>
  <si>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</si>
  <si>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</si>
  <si>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</si>
  <si>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</si>
  <si>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</si>
  <si>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</si>
  <si>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</si>
  <si>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</si>
  <si>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</si>
  <si>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</si>
  <si>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</si>
  <si>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</si>
  <si>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</si>
  <si>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</si>
  <si>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</si>
  <si>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</si>
  <si>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</si>
  <si>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</si>
  <si>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</si>
  <si>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AGENDA EC25 20X500ML BOT IN</t>
  </si>
  <si>
    <t>AQUA-K-OTHRINE EW20 10X1L BOT IN</t>
  </si>
  <si>
    <t>K-OBIOL WP2 5 10X1KG BOT IN</t>
  </si>
  <si>
    <t>DISTRIBUTOR PRODUCTWISE</t>
  </si>
  <si>
    <t>PRODUCT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</si>
  <si>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</si>
  <si>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</si>
  <si>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</si>
  <si>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</si>
  <si>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</si>
  <si>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</si>
  <si>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</si>
  <si>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</si>
  <si>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</si>
  <si>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</si>
  <si>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</si>
  <si>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</si>
  <si>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MUKESH SEED &amp; GENERAL SUPPLIERS</t>
  </si>
  <si>
    <t>112,Near Old Saifia Collage</t>
  </si>
  <si>
    <t>BHOPAL-462001</t>
  </si>
  <si>
    <t>Bayer Products</t>
  </si>
  <si>
    <t>1-Apr-2018 to 30-Nov-2020</t>
  </si>
  <si>
    <t>SAPLPur</t>
  </si>
  <si>
    <t>SAPLSales</t>
  </si>
  <si>
    <t>Agenda 100ml Pack</t>
  </si>
  <si>
    <t>Agenda 500ml</t>
  </si>
  <si>
    <t>Aqua K-Othrine (1ltr Pkt)</t>
  </si>
  <si>
    <t>Barcelo GR2</t>
  </si>
  <si>
    <t>Barcelo Tab.</t>
  </si>
  <si>
    <t>BILARV WP25 (500gm Pack)</t>
  </si>
  <si>
    <t>KINGFOG UL10</t>
  </si>
  <si>
    <t>K-Obiol (1kg Pkt)</t>
  </si>
  <si>
    <t>K-Othrine 50 Ml</t>
  </si>
  <si>
    <t>K-Othrin SC25 (1LTR)</t>
  </si>
  <si>
    <t>Maxforce Forte RB0 03 (35gr)</t>
  </si>
  <si>
    <t>Premise 1ltr</t>
  </si>
  <si>
    <t>Premise 250ml</t>
  </si>
  <si>
    <t>Quick Bayt</t>
  </si>
  <si>
    <t>Quick Bayt (2 Kg Pack)</t>
  </si>
  <si>
    <t>QUICK BAYT GR0 5 (50gm Pack)</t>
  </si>
  <si>
    <t>Racumin Sure RB0 005 (20*100G)</t>
  </si>
  <si>
    <t>Responsar 025 Sc</t>
  </si>
  <si>
    <t>Solfac 050 EW (1ltr Pkt)</t>
  </si>
  <si>
    <t>Solfac (100ml)</t>
  </si>
  <si>
    <t>Solfac (20gm)</t>
  </si>
  <si>
    <t>Temprid (500ml)</t>
  </si>
  <si>
    <t>Temprid (50ml)</t>
  </si>
  <si>
    <t>AGENDA EC25 50X100ML BOT IN</t>
  </si>
  <si>
    <t>BARCELO GR2 4X1KG BOT IN</t>
  </si>
  <si>
    <t>BARCELO TB2 4X500GR BOX IN</t>
  </si>
  <si>
    <t>BILARV WP25 10X500GR BAG IN</t>
  </si>
  <si>
    <t>KINGFOG UL10 12X1L BOT IN</t>
  </si>
  <si>
    <t>DISCOUNTINUE PRODUCT</t>
  </si>
  <si>
    <t>K-OTHRINE SC25 5 15X1L BOT IN</t>
  </si>
  <si>
    <t>MAXFORCE FORTE RB0 03 5X4X(35GR) TUB IN</t>
  </si>
  <si>
    <t>PREMISE SC350 10X1L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</si>
  <si>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</si>
  <si>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</si>
  <si>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</si>
  <si>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</si>
  <si>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</si>
  <si>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</si>
  <si>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</si>
  <si>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</si>
  <si>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20X500ML BOT IN</t>
  </si>
  <si>
    <t>TEMPRID SC365.4 100X50ML BOT IN</t>
  </si>
  <si>
    <t>DISTRIBUTOR:Mukesh Seeds and Gen Suppliers,</t>
  </si>
  <si>
    <t>Mukesh Seeds and Gen Suppliers</t>
  </si>
  <si>
    <t>MAXFORCE QUANTUM RB 40X30G BOX IN</t>
  </si>
  <si>
    <t>PREMISE SC350 2X5L BOT IN</t>
  </si>
  <si>
    <t>GRANDTOTAL</t>
  </si>
  <si>
    <t>Stock and Sales FOR THE PERIOD 01-Apr-2020 TO 30-Nov-2020</t>
  </si>
  <si>
    <t>Generated on 2/3/2021 9:08:55 AM</t>
  </si>
  <si>
    <t>Zylem Report - 01-Apr-2020 TO 30-Nov-2020</t>
  </si>
  <si>
    <t>Dealer Report -01-Apr-2020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</si>
</sst>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PKT&quot;"/>
    <numFmt numFmtId="169" formatCode="&quot;&quot;0&quot; LTR&quot;"/>
    <numFmt numFmtId="170" formatCode="&quot;&quot;0&quot; UNITS&quot;"/>
    <numFmt numFmtId="171" formatCode="&quot;&quot;0&quot; KG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7" xfId="0" applyNumberFormat="1" applyFont="1" applyBorder="1" applyAlignment="1">
      <alignment horizontal="left" vertical="top" indent="2"/>
    </xf>
    <xf numFmtId="49" fontId="6" fillId="0" borderId="29" xfId="0" applyNumberFormat="1" applyFont="1" applyBorder="1" applyAlignment="1">
      <alignment horizontal="left" vertical="top" indent="2"/>
    </xf>
    <xf numFmtId="49" fontId="7" fillId="0" borderId="29" xfId="0" applyNumberFormat="1" applyFont="1" applyBorder="1" applyAlignment="1">
      <alignment horizontal="center" vertical="top"/>
    </xf>
    <xf numFmtId="49" fontId="12" fillId="0" borderId="29" xfId="0" applyNumberFormat="1" applyFont="1" applyBorder="1" applyAlignment="1">
      <alignment horizontal="center" vertical="top"/>
    </xf>
    <xf numFmtId="49" fontId="7" fillId="0" borderId="22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vertical="top"/>
    </xf>
    <xf numFmtId="168" fontId="7" fillId="0" borderId="23" xfId="0" applyNumberFormat="1" applyFont="1" applyBorder="1" applyAlignment="1">
      <alignment horizontal="right" vertical="top"/>
    </xf>
    <xf numFmtId="167" fontId="7" fillId="0" borderId="28" xfId="0" applyNumberFormat="1" applyFont="1" applyBorder="1" applyAlignment="1">
      <alignment horizontal="right" vertical="top"/>
    </xf>
    <xf numFmtId="168" fontId="0" fillId="0" borderId="0" xfId="0" applyNumberFormat="1"/>
    <xf numFmtId="168" fontId="7" fillId="0" borderId="22" xfId="0" applyNumberFormat="1" applyFont="1" applyBorder="1" applyAlignment="1">
      <alignment horizontal="right" vertical="top"/>
    </xf>
    <xf numFmtId="167" fontId="7" fillId="0" borderId="30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66" fontId="7" fillId="0" borderId="30" xfId="0" applyNumberFormat="1" applyFont="1" applyBorder="1" applyAlignment="1">
      <alignment horizontal="right" vertical="top"/>
    </xf>
    <xf numFmtId="169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171" fontId="7" fillId="0" borderId="22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6" xfId="0" applyNumberFormat="1" applyFont="1" applyBorder="1" applyAlignment="1">
      <alignment horizontal="center" vertical="top" wrapText="1"/>
    </xf>
    <xf numFmtId="49" fontId="7" fillId="0" borderId="25" xfId="0" applyNumberFormat="1" applyFont="1" applyBorder="1" applyAlignment="1">
      <alignment horizontal="center" vertical="top" wrapText="1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28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0-Nov-2020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>
        <row r="2">
          <cell r="A2" t="str">
            <v>BAYER CROPSCIENCE</v>
          </cell>
          <cell r="B2" t="str">
            <v>Alanto 100 Ml</v>
          </cell>
          <cell r="C2">
            <v>0</v>
          </cell>
          <cell r="D2">
            <v>150</v>
          </cell>
          <cell r="E2">
            <v>0</v>
          </cell>
          <cell r="F2">
            <v>150</v>
          </cell>
          <cell r="G2">
            <v>40</v>
          </cell>
          <cell r="H2">
            <v>100</v>
          </cell>
          <cell r="I2">
            <v>0</v>
          </cell>
          <cell r="J2">
            <v>10</v>
          </cell>
        </row>
        <row r="3">
          <cell r="A3" t="str">
            <v>BAYER CROPSCIENCE</v>
          </cell>
          <cell r="B3" t="str">
            <v>Alanto 250 Ml</v>
          </cell>
          <cell r="C3">
            <v>0</v>
          </cell>
          <cell r="D3">
            <v>80</v>
          </cell>
          <cell r="E3">
            <v>0</v>
          </cell>
          <cell r="F3">
            <v>80</v>
          </cell>
          <cell r="G3">
            <v>20</v>
          </cell>
          <cell r="H3">
            <v>40</v>
          </cell>
          <cell r="I3">
            <v>0</v>
          </cell>
          <cell r="J3">
            <v>20</v>
          </cell>
        </row>
        <row r="4">
          <cell r="A4" t="str">
            <v>BAYER CROPSCIENCE</v>
          </cell>
          <cell r="B4" t="str">
            <v>Aliette 250 Gms</v>
          </cell>
          <cell r="C4">
            <v>0</v>
          </cell>
          <cell r="D4">
            <v>80</v>
          </cell>
          <cell r="E4">
            <v>0</v>
          </cell>
          <cell r="F4">
            <v>80</v>
          </cell>
          <cell r="G4">
            <v>80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BAYER CROPSCIENCE</v>
          </cell>
          <cell r="B5" t="str">
            <v>Antracol 1 Kg</v>
          </cell>
          <cell r="C5">
            <v>54</v>
          </cell>
          <cell r="D5">
            <v>11970</v>
          </cell>
          <cell r="E5">
            <v>847</v>
          </cell>
          <cell r="F5">
            <v>12871</v>
          </cell>
          <cell r="G5">
            <v>11666</v>
          </cell>
          <cell r="H5">
            <v>47</v>
          </cell>
          <cell r="I5">
            <v>0</v>
          </cell>
          <cell r="J5">
            <v>1158</v>
          </cell>
        </row>
        <row r="6">
          <cell r="A6" t="str">
            <v>BAYER CROPSCIENCE</v>
          </cell>
          <cell r="B6" t="str">
            <v>Antracol 100 Gms</v>
          </cell>
          <cell r="C6">
            <v>2</v>
          </cell>
          <cell r="D6">
            <v>3000</v>
          </cell>
          <cell r="E6">
            <v>75</v>
          </cell>
          <cell r="F6">
            <v>3077</v>
          </cell>
          <cell r="G6">
            <v>2802</v>
          </cell>
          <cell r="H6">
            <v>50</v>
          </cell>
          <cell r="I6">
            <v>0</v>
          </cell>
          <cell r="J6">
            <v>225</v>
          </cell>
        </row>
        <row r="7">
          <cell r="A7" t="str">
            <v>BAYER CROPSCIENCE</v>
          </cell>
          <cell r="B7" t="str">
            <v>Antracol 250 Gms</v>
          </cell>
          <cell r="C7">
            <v>144</v>
          </cell>
          <cell r="D7">
            <v>7920</v>
          </cell>
          <cell r="E7">
            <v>368</v>
          </cell>
          <cell r="F7">
            <v>8432</v>
          </cell>
          <cell r="G7">
            <v>7864</v>
          </cell>
          <cell r="H7">
            <v>40</v>
          </cell>
          <cell r="I7">
            <v>0</v>
          </cell>
          <cell r="J7">
            <v>528</v>
          </cell>
        </row>
        <row r="8">
          <cell r="A8" t="str">
            <v>BAYER CROPSCIENCE</v>
          </cell>
          <cell r="B8" t="str">
            <v>Antracol 500 Gms</v>
          </cell>
          <cell r="C8">
            <v>51</v>
          </cell>
          <cell r="D8">
            <v>9340</v>
          </cell>
          <cell r="E8">
            <v>603</v>
          </cell>
          <cell r="F8">
            <v>9994</v>
          </cell>
          <cell r="G8">
            <v>9336</v>
          </cell>
          <cell r="H8">
            <v>1</v>
          </cell>
          <cell r="I8">
            <v>0</v>
          </cell>
          <cell r="J8">
            <v>643</v>
          </cell>
        </row>
        <row r="9">
          <cell r="A9" t="str">
            <v>BAYER CROPSCIENCE</v>
          </cell>
          <cell r="B9" t="str">
            <v>Belt Expert Sc480 100 Ml</v>
          </cell>
          <cell r="C9">
            <v>75</v>
          </cell>
          <cell r="D9">
            <v>2386</v>
          </cell>
          <cell r="E9">
            <v>299</v>
          </cell>
          <cell r="F9">
            <v>2760</v>
          </cell>
          <cell r="G9">
            <v>2161</v>
          </cell>
          <cell r="H9">
            <v>450</v>
          </cell>
          <cell r="I9">
            <v>0</v>
          </cell>
          <cell r="J9">
            <v>149</v>
          </cell>
        </row>
        <row r="10">
          <cell r="A10" t="str">
            <v>BAYER CROPSCIENCE</v>
          </cell>
          <cell r="B10" t="str">
            <v>Berdera 1 Kg</v>
          </cell>
          <cell r="C10">
            <v>0</v>
          </cell>
          <cell r="D10">
            <v>252</v>
          </cell>
          <cell r="E10">
            <v>65</v>
          </cell>
          <cell r="F10">
            <v>317</v>
          </cell>
          <cell r="G10">
            <v>200</v>
          </cell>
          <cell r="H10">
            <v>108</v>
          </cell>
          <cell r="I10">
            <v>0</v>
          </cell>
          <cell r="J10">
            <v>9</v>
          </cell>
        </row>
        <row r="11">
          <cell r="A11" t="str">
            <v>BAYER CROPSCIENCE</v>
          </cell>
          <cell r="B11" t="str">
            <v>Berdera 120 Gms</v>
          </cell>
          <cell r="C11">
            <v>0</v>
          </cell>
          <cell r="D11">
            <v>2150</v>
          </cell>
          <cell r="E11">
            <v>375</v>
          </cell>
          <cell r="F11">
            <v>2525</v>
          </cell>
          <cell r="G11">
            <v>1350</v>
          </cell>
          <cell r="H11">
            <v>275</v>
          </cell>
          <cell r="I11">
            <v>0</v>
          </cell>
          <cell r="J11">
            <v>900</v>
          </cell>
        </row>
        <row r="12">
          <cell r="A12" t="str">
            <v>BAYER CROPSCIENCE</v>
          </cell>
          <cell r="B12" t="str">
            <v>Berdera 500 Gms</v>
          </cell>
          <cell r="C12">
            <v>0</v>
          </cell>
          <cell r="D12">
            <v>600</v>
          </cell>
          <cell r="E12">
            <v>100</v>
          </cell>
          <cell r="F12">
            <v>700</v>
          </cell>
          <cell r="G12">
            <v>416</v>
          </cell>
          <cell r="H12">
            <v>272</v>
          </cell>
          <cell r="I12">
            <v>0</v>
          </cell>
          <cell r="J12">
            <v>12</v>
          </cell>
        </row>
        <row r="13">
          <cell r="A13" t="str">
            <v>BAYER CROPSCIENCE</v>
          </cell>
          <cell r="B13" t="str">
            <v>Decis 250 Ml</v>
          </cell>
          <cell r="C13">
            <v>343</v>
          </cell>
          <cell r="D13">
            <v>0</v>
          </cell>
          <cell r="E13">
            <v>0</v>
          </cell>
          <cell r="F13">
            <v>343</v>
          </cell>
          <cell r="G13">
            <v>240</v>
          </cell>
          <cell r="H13">
            <v>0</v>
          </cell>
          <cell r="I13">
            <v>0</v>
          </cell>
          <cell r="J13">
            <v>103</v>
          </cell>
        </row>
        <row r="14">
          <cell r="A14" t="str">
            <v>BAYER CROPSCIENCE</v>
          </cell>
          <cell r="B14" t="str">
            <v>Fame Sc 10 Ml</v>
          </cell>
          <cell r="C14">
            <v>1784</v>
          </cell>
          <cell r="D14">
            <v>40700</v>
          </cell>
          <cell r="E14">
            <v>1420</v>
          </cell>
          <cell r="F14">
            <v>43904</v>
          </cell>
          <cell r="G14">
            <v>41764</v>
          </cell>
          <cell r="H14">
            <v>1800</v>
          </cell>
          <cell r="I14">
            <v>0</v>
          </cell>
          <cell r="J14">
            <v>340</v>
          </cell>
        </row>
        <row r="15">
          <cell r="A15" t="str">
            <v>BAYER CROPSCIENCE</v>
          </cell>
          <cell r="B15" t="str">
            <v>Fame Sc 100 Ml</v>
          </cell>
          <cell r="C15">
            <v>50</v>
          </cell>
          <cell r="D15">
            <v>15640</v>
          </cell>
          <cell r="E15">
            <v>888</v>
          </cell>
          <cell r="F15">
            <v>16578</v>
          </cell>
          <cell r="G15">
            <v>15946</v>
          </cell>
          <cell r="H15">
            <v>460</v>
          </cell>
          <cell r="I15">
            <v>1</v>
          </cell>
          <cell r="J15">
            <v>171</v>
          </cell>
        </row>
        <row r="16">
          <cell r="A16" t="str">
            <v>BAYER CROPSCIENCE</v>
          </cell>
          <cell r="B16" t="str">
            <v>Fame Sc 250 Ml</v>
          </cell>
          <cell r="C16">
            <v>1</v>
          </cell>
          <cell r="D16">
            <v>1856</v>
          </cell>
          <cell r="E16">
            <v>203</v>
          </cell>
          <cell r="F16">
            <v>2060</v>
          </cell>
          <cell r="G16">
            <v>1946</v>
          </cell>
          <cell r="H16">
            <v>96</v>
          </cell>
          <cell r="I16">
            <v>2</v>
          </cell>
          <cell r="J16">
            <v>16</v>
          </cell>
        </row>
        <row r="17">
          <cell r="A17" t="str">
            <v>BAYER CROPSCIENCE</v>
          </cell>
          <cell r="B17" t="str">
            <v>Fame Sc 50 Ml</v>
          </cell>
          <cell r="C17">
            <v>323</v>
          </cell>
          <cell r="D17">
            <v>16367</v>
          </cell>
          <cell r="E17">
            <v>1248</v>
          </cell>
          <cell r="F17">
            <v>17938</v>
          </cell>
          <cell r="G17">
            <v>16447</v>
          </cell>
          <cell r="H17">
            <v>1240</v>
          </cell>
          <cell r="I17">
            <v>0</v>
          </cell>
          <cell r="J17">
            <v>251</v>
          </cell>
        </row>
        <row r="18">
          <cell r="A18" t="str">
            <v>BAYER CROPSCIENCE</v>
          </cell>
          <cell r="B18" t="str">
            <v>Fame Sc 500 Ml</v>
          </cell>
          <cell r="C18">
            <v>12</v>
          </cell>
          <cell r="D18">
            <v>232</v>
          </cell>
          <cell r="E18">
            <v>32</v>
          </cell>
          <cell r="F18">
            <v>276</v>
          </cell>
          <cell r="G18">
            <v>239</v>
          </cell>
          <cell r="H18">
            <v>32</v>
          </cell>
          <cell r="I18">
            <v>1</v>
          </cell>
          <cell r="J18">
            <v>4</v>
          </cell>
        </row>
        <row r="19">
          <cell r="A19" t="str">
            <v>BAYER CROPSCIENCE</v>
          </cell>
          <cell r="B19" t="str">
            <v>Foost Wp50 250 Gms</v>
          </cell>
          <cell r="C19">
            <v>679</v>
          </cell>
          <cell r="D19">
            <v>27</v>
          </cell>
          <cell r="E19">
            <v>11</v>
          </cell>
          <cell r="F19">
            <v>717</v>
          </cell>
          <cell r="G19">
            <v>300</v>
          </cell>
          <cell r="H19">
            <v>140</v>
          </cell>
          <cell r="I19">
            <v>17</v>
          </cell>
          <cell r="J19">
            <v>260</v>
          </cell>
        </row>
        <row r="20">
          <cell r="A20" t="str">
            <v>BAYER CROPSCIENCE</v>
          </cell>
          <cell r="B20" t="str">
            <v>Foost Wp50 500 Gms</v>
          </cell>
          <cell r="C20">
            <v>1686</v>
          </cell>
          <cell r="D20">
            <v>48</v>
          </cell>
          <cell r="E20">
            <v>10</v>
          </cell>
          <cell r="F20">
            <v>1744</v>
          </cell>
          <cell r="G20">
            <v>426</v>
          </cell>
          <cell r="H20">
            <v>144</v>
          </cell>
          <cell r="I20">
            <v>0</v>
          </cell>
          <cell r="J20">
            <v>1174</v>
          </cell>
        </row>
        <row r="21">
          <cell r="A21" t="str">
            <v>BAYER CROPSCIENCE</v>
          </cell>
          <cell r="B21" t="str">
            <v>Infinito 500 Ml</v>
          </cell>
          <cell r="C21">
            <v>322</v>
          </cell>
          <cell r="D21">
            <v>31</v>
          </cell>
          <cell r="E21">
            <v>0</v>
          </cell>
          <cell r="F21">
            <v>353</v>
          </cell>
          <cell r="G21">
            <v>33</v>
          </cell>
          <cell r="H21">
            <v>320</v>
          </cell>
          <cell r="I21">
            <v>0</v>
          </cell>
          <cell r="J21">
            <v>0</v>
          </cell>
        </row>
        <row r="22">
          <cell r="A22" t="str">
            <v>BAYER CROPSCIENCE</v>
          </cell>
          <cell r="B22" t="str">
            <v>Larvin 1 Kg</v>
          </cell>
          <cell r="C22">
            <v>169</v>
          </cell>
          <cell r="D22">
            <v>100</v>
          </cell>
          <cell r="E22">
            <v>6</v>
          </cell>
          <cell r="F22">
            <v>275</v>
          </cell>
          <cell r="G22">
            <v>82</v>
          </cell>
          <cell r="H22">
            <v>189</v>
          </cell>
          <cell r="I22">
            <v>0</v>
          </cell>
          <cell r="J22">
            <v>4</v>
          </cell>
        </row>
        <row r="23">
          <cell r="A23" t="str">
            <v>BAYER CROPSCIENCE</v>
          </cell>
          <cell r="B23" t="str">
            <v>Larvin 100 Gms</v>
          </cell>
          <cell r="C23">
            <v>1041</v>
          </cell>
          <cell r="D23">
            <v>691</v>
          </cell>
          <cell r="E23">
            <v>0</v>
          </cell>
          <cell r="F23">
            <v>1732</v>
          </cell>
          <cell r="G23">
            <v>850</v>
          </cell>
          <cell r="H23">
            <v>882</v>
          </cell>
          <cell r="I23">
            <v>0</v>
          </cell>
          <cell r="J23">
            <v>0</v>
          </cell>
        </row>
        <row r="24">
          <cell r="A24" t="str">
            <v>BAYER CROPSCIENCE</v>
          </cell>
          <cell r="B24" t="str">
            <v>Larvin 250 Gms</v>
          </cell>
          <cell r="C24">
            <v>531</v>
          </cell>
          <cell r="D24">
            <v>1536</v>
          </cell>
          <cell r="E24">
            <v>0</v>
          </cell>
          <cell r="F24">
            <v>2067</v>
          </cell>
          <cell r="G24">
            <v>1326</v>
          </cell>
          <cell r="H24">
            <v>521</v>
          </cell>
          <cell r="I24">
            <v>0</v>
          </cell>
          <cell r="J24">
            <v>220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30.60471446759" createdVersion="6" refreshedVersion="6" minRefreshableVersion="3" recordCount="23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-38" maxValue="134"/>
    </cacheField>
    <cacheField name="Opening Balance Rate" numFmtId="0">
      <sharedItems containsString="0" containsBlank="1" containsNumber="1" minValue="20.58" maxValue="3000"/>
    </cacheField>
    <cacheField name="Opening Balance Value" numFmtId="0">
      <sharedItems containsString="0" containsBlank="1" containsNumber="1" minValue="-26745.54" maxValue="47823.22"/>
    </cacheField>
    <cacheField name="Inwards Quantity" numFmtId="0">
      <sharedItems containsString="0" containsBlank="1" containsNumber="1" containsInteger="1" minValue="10" maxValue="400"/>
    </cacheField>
    <cacheField name="Inwards Rate" numFmtId="0">
      <sharedItems containsString="0" containsBlank="1" containsNumber="1" minValue="24" maxValue="2950"/>
    </cacheField>
    <cacheField name="Inwards Value" numFmtId="0">
      <sharedItems containsString="0" containsBlank="1" containsNumber="1" containsInteger="1" minValue="5400" maxValue="175360"/>
    </cacheField>
    <cacheField name="Outwards Quantity" numFmtId="0">
      <sharedItems containsString="0" containsBlank="1" containsNumber="1" containsInteger="1" minValue="5" maxValue="292"/>
    </cacheField>
    <cacheField name="Outwards Rate" numFmtId="0">
      <sharedItems containsString="0" containsBlank="1" containsNumber="1" minValue="23.6" maxValue="3957.62"/>
    </cacheField>
    <cacheField name="Outwards Value" numFmtId="0">
      <sharedItems containsString="0" containsBlank="1" containsNumber="1" minValue="802.4" maxValue="173704.8"/>
    </cacheField>
    <cacheField name="Closing Balance Quantity" numFmtId="0">
      <sharedItems containsString="0" containsBlank="1" containsNumber="1" containsInteger="1" minValue="1" maxValue="380"/>
    </cacheField>
    <cacheField name="Closing Balance Rate" numFmtId="0">
      <sharedItems containsString="0" containsBlank="1" containsNumber="1" minValue="23.88" maxValue="3000"/>
    </cacheField>
    <cacheField name="Closing Balance Value" numFmtId="0">
      <sharedItems containsString="0" containsBlank="1" containsNumber="1" minValue="2100" maxValue="57357.02"/>
    </cacheField>
    <cacheField name="Combi Name" numFmtId="165">
      <sharedItems/>
    </cacheField>
    <cacheField name="Master Name" numFmtId="164">
      <sharedItems count="202">
        <s v="AGENDA EC25 50X100ML BOT IN"/>
        <s v="AGENDA EC25 20X500ML BOT IN"/>
        <s v="AQUA-K-OTHRINE EW20 10X1L BOT IN"/>
        <s v="BARCELO GR2 4X1KG BOT IN"/>
        <s v="BARCELO TB2 4X500GR BOX IN"/>
        <s v="BILARV WP25 10X500GR BAG IN"/>
        <s v="KINGFOG UL10 12X1L BOT IN"/>
        <s v="K-OBIOL WP2 5 10X1KG BOT IN"/>
        <s v="DISCOUNTINUE PRODUCT"/>
        <s v="K-OTHRINE SC25 5 15X1L BOT IN"/>
        <s v="MAXFORCE FORTE RB0 03 5X4X(35GR) TUB IN"/>
        <s v="PREMISE SC350 10X1L BOT IN"/>
        <s v="PREMISE SC350 40X250ML BOT IN"/>
        <s v="QUICK BAYT GR0 5 2X(20X50GR) BAG IN"/>
        <s v="QUICK BAYT GR0 5 4X2KG DRM IN"/>
        <s v="RACUMIN SURE RB0 005 10X(20X100G) BAG IN"/>
        <s v="RESPONSAR SC25 10X1L BOT IN"/>
        <s v="SOLFAC EW50 10X1L BOT IN"/>
        <s v="SOLFAC EW50 50X100ML BOT IN"/>
        <s v="SOLFAC WP10 100X20GR BAG IN"/>
        <s v="TEMPRID SC365.4 20X500ML BOT IN"/>
        <s v="TEMPRID SC365.4 100X50ML BOT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EMESTO PRIME FS240 40X250ML BOT IN" u="1"/>
        <s v="EMESTO PRIME FS240 50X100ML BOT IN" u="1"/>
        <s v="LUCIFER (T) WP15 25X160GR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100X50ML BOT IN" u="1"/>
        <s v="BELT EXPERT SC480 40X250ML BOT IN" u="1"/>
        <s v="BELT EXPERT SC480 50X10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FAME (T) SC480 10X(20X10ML) BOT IN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PLANOFIX SL4 5 40X250ML BOT IN" u="1"/>
        <s v="PLANOFIX SL4 5 50X1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JUMP WG80 2X(15X100GR) BOT IN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NATIVO WG75 10X1KG BAG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COUNCIL ACTIV WG30 8X(10X45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TLANTIS KL3 6 15X160GR BOT IN" u="1"/>
        <s v="ALIETTE WP80 10X1KG BAG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LAUDIS SC630 10X57.5M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DECIS EC 28 50X100ML BOT IN" u="1"/>
        <s v="FLOTIS (T) SC262 5 2X5L BOT IN" u="1"/>
        <s v="CONFIDOR (T) SL200 10X1L BOT IN" u="1"/>
        <s v="AMBITION 20X500ML BOT IN" u="1"/>
        <s v="AMBITION 40X250ML BOT IN" u="1"/>
        <s v="AMBITION 50X100M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DECIS EC101-2 100X50ML BOT IN" u="1"/>
        <s v="GLAMORE WG80 2X(10X100)G BAG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Agenda 100ml Pack"/>
    <n v="35"/>
    <n v="137.16999999999999"/>
    <n v="4800.88"/>
    <n v="100"/>
    <n v="135"/>
    <n v="13500"/>
    <n v="35"/>
    <n v="135"/>
    <n v="4725"/>
    <n v="100"/>
    <n v="135.56"/>
    <n v="13556.21"/>
    <s v="Agenda 100ml Pack-nos"/>
    <x v="0"/>
  </r>
  <r>
    <s v="Agenda 500ml"/>
    <n v="28"/>
    <n v="550.9"/>
    <n v="15425.16"/>
    <n v="80"/>
    <n v="573"/>
    <n v="45840"/>
    <n v="41"/>
    <n v="614.94000000000005"/>
    <n v="25212.59"/>
    <n v="67"/>
    <n v="567.27"/>
    <n v="38007.089999999997"/>
    <s v="Agenda 500ml-nos"/>
    <x v="1"/>
  </r>
  <r>
    <s v="Aqua K-Othrine (1ltr Pkt)"/>
    <m/>
    <m/>
    <m/>
    <n v="24"/>
    <n v="2950"/>
    <n v="70800"/>
    <n v="24"/>
    <n v="3957.62"/>
    <n v="94982.88"/>
    <m/>
    <m/>
    <m/>
    <s v="Aqua K-Othrine (1ltr Pkt)-nos"/>
    <x v="2"/>
  </r>
  <r>
    <s v="Barcelo GR2"/>
    <n v="1"/>
    <n v="3000"/>
    <n v="3000"/>
    <m/>
    <m/>
    <m/>
    <m/>
    <m/>
    <m/>
    <n v="1"/>
    <n v="3000"/>
    <n v="3000"/>
    <s v="Barcelo GR2-nos"/>
    <x v="3"/>
  </r>
  <r>
    <s v="Barcelo Tab."/>
    <m/>
    <m/>
    <m/>
    <m/>
    <m/>
    <m/>
    <m/>
    <m/>
    <m/>
    <m/>
    <m/>
    <m/>
    <s v="Barcelo Tab.-nos"/>
    <x v="4"/>
  </r>
  <r>
    <s v="BILARV WP25 (500gm Pack)"/>
    <m/>
    <m/>
    <m/>
    <n v="10"/>
    <n v="1910"/>
    <n v="19100"/>
    <n v="8"/>
    <n v="2105.9299999999998"/>
    <n v="16847.439999999999"/>
    <n v="2"/>
    <n v="1910"/>
    <n v="3820"/>
    <s v="BILARV WP25 (500gm Pack)-nos"/>
    <x v="5"/>
  </r>
  <r>
    <s v="KINGFOG UL10"/>
    <n v="21"/>
    <n v="1558.07"/>
    <n v="32719.54"/>
    <n v="12"/>
    <n v="1570"/>
    <n v="18840"/>
    <n v="14"/>
    <n v="1722.16"/>
    <n v="24110.21"/>
    <n v="19"/>
    <n v="1562.41"/>
    <n v="29685.8"/>
    <s v="KINGFOG UL10-nos"/>
    <x v="6"/>
  </r>
  <r>
    <s v="K-Obiol (1kg Pkt)"/>
    <n v="28"/>
    <n v="535.23"/>
    <n v="14986.42"/>
    <n v="320"/>
    <n v="548"/>
    <n v="175360"/>
    <n v="292"/>
    <n v="556.20000000000005"/>
    <n v="162410.57"/>
    <n v="56"/>
    <n v="546.97"/>
    <n v="30630.46"/>
    <s v="K-Obiol (1kg Pkt)-nos"/>
    <x v="7"/>
  </r>
  <r>
    <s v="K-Othrine 50 Ml"/>
    <m/>
    <m/>
    <m/>
    <m/>
    <m/>
    <m/>
    <m/>
    <m/>
    <m/>
    <m/>
    <m/>
    <m/>
    <s v="K-Othrine 50 Ml-nos"/>
    <x v="8"/>
  </r>
  <r>
    <s v="K-Othrin SC25 (1LTR)"/>
    <n v="16"/>
    <n v="1056.23"/>
    <n v="16899.68"/>
    <n v="30"/>
    <n v="1154"/>
    <n v="34620"/>
    <n v="15"/>
    <n v="1283.9000000000001"/>
    <n v="19258.43"/>
    <n v="31"/>
    <n v="1119.99"/>
    <n v="34719.78"/>
    <s v="K-Othrin SC25 (1LTR)-nos"/>
    <x v="9"/>
  </r>
  <r>
    <s v="Maxforce Forte RB0 03 (35gr)"/>
    <n v="6"/>
    <n v="645.34"/>
    <n v="3872.03"/>
    <n v="12"/>
    <n v="450"/>
    <n v="5400"/>
    <n v="5"/>
    <n v="655"/>
    <n v="3275"/>
    <n v="13"/>
    <n v="515.11"/>
    <n v="6696.47"/>
    <s v="Maxforce Forte RB0 03 (35gr)-nos"/>
    <x v="10"/>
  </r>
  <r>
    <s v="Premise 1ltr"/>
    <n v="5"/>
    <n v="2456.4299999999998"/>
    <n v="12282.14"/>
    <n v="10"/>
    <n v="2454.6"/>
    <n v="24546"/>
    <n v="6"/>
    <n v="2701.41"/>
    <n v="16208.47"/>
    <n v="9"/>
    <n v="2455.21"/>
    <n v="22096.880000000001"/>
    <s v="Premise 1ltr-nos"/>
    <x v="11"/>
  </r>
  <r>
    <s v="Premise 250ml"/>
    <n v="74"/>
    <n v="646.26"/>
    <n v="47823.22"/>
    <n v="80"/>
    <n v="644.1"/>
    <n v="51528"/>
    <n v="74"/>
    <n v="671.21"/>
    <n v="49669.4"/>
    <n v="80"/>
    <n v="645.14"/>
    <n v="51611.02"/>
    <s v="Premise 250ml-nos"/>
    <x v="12"/>
  </r>
  <r>
    <s v="Quick Bayt"/>
    <m/>
    <m/>
    <m/>
    <m/>
    <m/>
    <m/>
    <m/>
    <m/>
    <m/>
    <m/>
    <m/>
    <m/>
    <s v="Quick Bayt-nos"/>
    <x v="13"/>
  </r>
  <r>
    <s v="Quick Bayt (2 Kg Pack)"/>
    <n v="10"/>
    <n v="2800"/>
    <n v="28000"/>
    <m/>
    <m/>
    <m/>
    <m/>
    <m/>
    <m/>
    <n v="10"/>
    <n v="2800"/>
    <n v="28000"/>
    <s v="Quick Bayt (2 Kg Pack)-nos"/>
    <x v="14"/>
  </r>
  <r>
    <s v="QUICK BAYT GR0 5 (50gm Pack)"/>
    <n v="37"/>
    <n v="66.3"/>
    <n v="2453.27"/>
    <m/>
    <m/>
    <m/>
    <m/>
    <m/>
    <m/>
    <n v="37"/>
    <n v="66.3"/>
    <n v="2453.27"/>
    <s v="QUICK BAYT GR0 5 (50gm Pack)-nos"/>
    <x v="13"/>
  </r>
  <r>
    <s v="Racumin Sure RB0 005 (20*100G)"/>
    <n v="14"/>
    <n v="20.58"/>
    <n v="288.05"/>
    <n v="400"/>
    <n v="24"/>
    <n v="9600"/>
    <n v="34"/>
    <n v="23.6"/>
    <n v="802.4"/>
    <n v="380"/>
    <n v="23.88"/>
    <n v="9075.98"/>
    <s v="Racumin Sure RB0 005 (20*100G)-nos"/>
    <x v="15"/>
  </r>
  <r>
    <s v="Responsar 025 Sc"/>
    <n v="-38"/>
    <n v="703.83"/>
    <n v="-26745.54"/>
    <n v="140"/>
    <n v="707"/>
    <n v="98980"/>
    <n v="74"/>
    <n v="716.72"/>
    <n v="53037.07"/>
    <n v="28"/>
    <n v="708.18"/>
    <n v="19829.07"/>
    <s v="Responsar 025 Sc-nos"/>
    <x v="16"/>
  </r>
  <r>
    <s v="Solfac 050 EW (1ltr Pkt)"/>
    <n v="9"/>
    <n v="1300.57"/>
    <n v="11705.13"/>
    <n v="100"/>
    <n v="1431"/>
    <n v="143100"/>
    <n v="100"/>
    <n v="1737.05"/>
    <n v="173704.8"/>
    <n v="9"/>
    <n v="1420.23"/>
    <n v="12782.07"/>
    <s v="Solfac 050 EW (1ltr Pkt)-nos"/>
    <x v="17"/>
  </r>
  <r>
    <s v="Solfac (100ml)"/>
    <n v="31"/>
    <n v="149.15"/>
    <n v="4623.7299999999996"/>
    <n v="50"/>
    <n v="149"/>
    <n v="7450"/>
    <n v="31"/>
    <n v="155.97999999999999"/>
    <n v="4835.26"/>
    <n v="50"/>
    <n v="149.06"/>
    <n v="7452.92"/>
    <s v="Solfac (100ml)-nos"/>
    <x v="18"/>
  </r>
  <r>
    <s v="Solfac (20gm)"/>
    <n v="30"/>
    <n v="70"/>
    <n v="2100"/>
    <m/>
    <m/>
    <m/>
    <m/>
    <m/>
    <m/>
    <n v="30"/>
    <n v="70"/>
    <n v="2100"/>
    <s v="Solfac (20gm)-nos"/>
    <x v="19"/>
  </r>
  <r>
    <s v="Temprid (500ml)"/>
    <n v="20"/>
    <n v="1376.93"/>
    <n v="27538.6"/>
    <n v="40"/>
    <n v="1360"/>
    <n v="54400"/>
    <n v="18"/>
    <n v="1413.37"/>
    <n v="25440.62"/>
    <n v="42"/>
    <n v="1365.64"/>
    <n v="57357.02"/>
    <s v="Temprid (500ml)-nos"/>
    <x v="20"/>
  </r>
  <r>
    <s v="Temprid (50ml)"/>
    <n v="134"/>
    <n v="144.16999999999999"/>
    <n v="19319.419999999998"/>
    <n v="200"/>
    <n v="148"/>
    <n v="29600"/>
    <n v="125"/>
    <n v="150.37"/>
    <n v="18796.2"/>
    <n v="209"/>
    <n v="146.47"/>
    <n v="30611.25"/>
    <s v="Temprid (50ml)-nos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3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24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203">
        <item m="1" x="52"/>
        <item m="1" x="38"/>
        <item m="1" x="32"/>
        <item m="1" x="55"/>
        <item m="1" x="161"/>
        <item m="1" x="68"/>
        <item m="1" x="191"/>
        <item m="1" x="168"/>
        <item m="1" x="160"/>
        <item m="1" x="167"/>
        <item m="1" x="166"/>
        <item m="1" x="197"/>
        <item m="1" x="159"/>
        <item m="1" x="195"/>
        <item m="1" x="196"/>
        <item m="1" x="149"/>
        <item m="1" x="201"/>
        <item m="1" x="148"/>
        <item m="1" x="147"/>
        <item m="1" x="158"/>
        <item m="1" x="44"/>
        <item m="1" x="177"/>
        <item m="1" x="42"/>
        <item m="1" x="43"/>
        <item m="1" x="58"/>
        <item m="1" x="56"/>
        <item m="1" x="151"/>
        <item m="1" x="150"/>
        <item m="1" x="183"/>
        <item m="1" x="175"/>
        <item m="1" x="174"/>
        <item m="1" x="173"/>
        <item m="1" x="27"/>
        <item m="1" x="72"/>
        <item m="1" x="200"/>
        <item m="1" x="105"/>
        <item m="1" x="104"/>
        <item m="1" x="103"/>
        <item m="1" x="144"/>
        <item m="1" x="108"/>
        <item m="1" x="138"/>
        <item m="1" x="69"/>
        <item m="1" x="54"/>
        <item m="1" x="199"/>
        <item m="1" x="127"/>
        <item m="1" x="124"/>
        <item m="1" x="126"/>
        <item m="1" x="101"/>
        <item m="1" x="95"/>
        <item m="1" x="122"/>
        <item m="1" x="62"/>
        <item m="1" x="120"/>
        <item m="1" x="121"/>
        <item m="1" x="132"/>
        <item m="1" x="131"/>
        <item m="1" x="169"/>
        <item m="1" x="29"/>
        <item m="1" x="181"/>
        <item m="1" x="106"/>
        <item m="1" x="119"/>
        <item m="1" x="137"/>
        <item m="1" x="171"/>
        <item m="1" x="170"/>
        <item m="1" x="142"/>
        <item m="1" x="49"/>
        <item m="1" x="50"/>
        <item m="1" x="64"/>
        <item m="1" x="94"/>
        <item m="1" x="93"/>
        <item m="1" x="92"/>
        <item m="1" x="81"/>
        <item m="1" x="133"/>
        <item m="1" x="25"/>
        <item m="1" x="24"/>
        <item m="1" x="89"/>
        <item m="1" x="125"/>
        <item m="1" x="35"/>
        <item m="1" x="33"/>
        <item m="1" x="86"/>
        <item m="1" x="34"/>
        <item m="1" x="26"/>
        <item m="1" x="53"/>
        <item m="1" x="115"/>
        <item m="1" x="46"/>
        <item m="1" x="23"/>
        <item m="1" x="88"/>
        <item m="1" x="22"/>
        <item m="1" x="63"/>
        <item m="1" x="192"/>
        <item m="1" x="45"/>
        <item m="1" x="84"/>
        <item m="1" x="140"/>
        <item m="1" x="139"/>
        <item m="1" x="156"/>
        <item m="1" x="40"/>
        <item m="1" x="155"/>
        <item m="1" x="154"/>
        <item m="1" x="141"/>
        <item m="1" x="73"/>
        <item m="1" x="66"/>
        <item m="1" x="164"/>
        <item m="1" x="163"/>
        <item m="1" x="184"/>
        <item m="1" x="83"/>
        <item m="1" x="118"/>
        <item m="1" x="117"/>
        <item m="1" x="67"/>
        <item m="1" x="193"/>
        <item m="1" x="116"/>
        <item m="1" x="51"/>
        <item m="1" x="102"/>
        <item m="1" x="178"/>
        <item m="1" x="179"/>
        <item m="1" x="180"/>
        <item m="1" x="189"/>
        <item x="8"/>
        <item m="1" x="36"/>
        <item m="1" x="37"/>
        <item m="1" x="41"/>
        <item m="1" x="143"/>
        <item m="1" x="57"/>
        <item m="1" x="136"/>
        <item m="1" x="198"/>
        <item m="1" x="28"/>
        <item m="1" x="188"/>
        <item m="1" x="186"/>
        <item m="1" x="187"/>
        <item m="1" x="39"/>
        <item m="1" x="70"/>
        <item m="1" x="71"/>
        <item m="1" x="77"/>
        <item m="1" x="78"/>
        <item m="1" x="110"/>
        <item m="1" x="190"/>
        <item m="1" x="176"/>
        <item m="1" x="65"/>
        <item m="1" x="145"/>
        <item m="1" x="146"/>
        <item m="1" x="31"/>
        <item m="1" x="157"/>
        <item m="1" x="134"/>
        <item m="1" x="82"/>
        <item m="1" x="87"/>
        <item m="1" x="74"/>
        <item m="1" x="75"/>
        <item m="1" x="76"/>
        <item m="1" x="165"/>
        <item m="1" x="182"/>
        <item m="1" x="107"/>
        <item m="1" x="172"/>
        <item m="1" x="152"/>
        <item m="1" x="153"/>
        <item m="1" x="129"/>
        <item m="1" x="194"/>
        <item m="1" x="128"/>
        <item m="1" x="47"/>
        <item m="1" x="109"/>
        <item m="1" x="130"/>
        <item m="1" x="48"/>
        <item m="1" x="91"/>
        <item m="1" x="90"/>
        <item m="1" x="30"/>
        <item m="1" x="79"/>
        <item m="1" x="80"/>
        <item m="1" x="185"/>
        <item m="1" x="113"/>
        <item m="1" x="114"/>
        <item m="1" x="98"/>
        <item m="1" x="99"/>
        <item m="1" x="100"/>
        <item m="1" x="111"/>
        <item m="1" x="123"/>
        <item m="1" x="85"/>
        <item m="1" x="135"/>
        <item m="1" x="96"/>
        <item m="1" x="97"/>
        <item m="1" x="59"/>
        <item m="1" x="60"/>
        <item m="1" x="61"/>
        <item m="1" x="112"/>
        <item m="1" x="162"/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</pivotFields>
  <rowFields count="1">
    <field x="14"/>
  </rowFields>
  <rowItems count="23">
    <i>
      <x v="115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14" type="button" dataOnly="0" labelOnly="1" outline="0" axis="axisRow" fieldPosition="0"/>
    </format>
    <format dxfId="13">
      <pivotArea dataOnly="0" labelOnly="1" grandRow="1" outline="0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field="14" type="button" dataOnly="0" labelOnly="1" outline="0" axis="axisRow" fieldPosition="0"/>
    </format>
    <format dxfId="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workbookViewId="0">
      <selection activeCell="N13" sqref="N13"/>
    </sheetView>
  </sheetViews>
  <sheetFormatPr defaultRowHeight="14.4" x14ac:dyDescent="0.3"/>
  <cols>
    <col min="1" max="1" width="28.77734375" bestFit="1" customWidth="1"/>
    <col min="2" max="2" width="9.5546875" bestFit="1" customWidth="1"/>
    <col min="3" max="3" width="8" bestFit="1" customWidth="1"/>
    <col min="4" max="4" width="9.44140625" bestFit="1" customWidth="1"/>
    <col min="5" max="5" width="9.5546875" bestFit="1" customWidth="1"/>
    <col min="6" max="6" width="8" bestFit="1" customWidth="1"/>
    <col min="7" max="7" width="9.44140625" bestFit="1" customWidth="1"/>
    <col min="8" max="8" width="9.5546875" bestFit="1" customWidth="1"/>
    <col min="9" max="9" width="8" bestFit="1" customWidth="1"/>
    <col min="10" max="10" width="9.44140625" bestFit="1" customWidth="1"/>
    <col min="11" max="11" width="9.5546875" bestFit="1" customWidth="1"/>
    <col min="12" max="12" width="8" bestFit="1" customWidth="1"/>
    <col min="13" max="13" width="9.44140625" bestFit="1" customWidth="1"/>
  </cols>
  <sheetData>
    <row r="1" spans="1:19" ht="15.6" x14ac:dyDescent="0.3">
      <c r="A1" s="83" t="s">
        <v>59</v>
      </c>
      <c r="B1" s="83"/>
      <c r="C1" s="83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9" x14ac:dyDescent="0.3">
      <c r="A2" s="84" t="s">
        <v>60</v>
      </c>
      <c r="B2" s="84"/>
      <c r="C2" s="84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9" x14ac:dyDescent="0.3">
      <c r="A3" s="85" t="s">
        <v>61</v>
      </c>
      <c r="B3" s="85"/>
      <c r="C3" s="85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9" ht="15.6" x14ac:dyDescent="0.3">
      <c r="A4" s="86" t="s">
        <v>62</v>
      </c>
      <c r="B4" s="86"/>
      <c r="C4" s="86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9" x14ac:dyDescent="0.3">
      <c r="A5" s="84" t="s">
        <v>47</v>
      </c>
      <c r="B5" s="84"/>
      <c r="C5" s="84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9" x14ac:dyDescent="0.3">
      <c r="A6" s="85" t="s">
        <v>63</v>
      </c>
      <c r="B6" s="85"/>
      <c r="C6" s="85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9" x14ac:dyDescent="0.3">
      <c r="A7" s="63" t="s">
        <v>48</v>
      </c>
      <c r="B7" s="87" t="s">
        <v>62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</row>
    <row r="8" spans="1:19" x14ac:dyDescent="0.3">
      <c r="A8" s="64" t="s">
        <v>48</v>
      </c>
      <c r="B8" s="88" t="s">
        <v>59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19" x14ac:dyDescent="0.3">
      <c r="A9" s="65" t="s">
        <v>49</v>
      </c>
      <c r="B9" s="90" t="s">
        <v>63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19" x14ac:dyDescent="0.3">
      <c r="A10" s="65" t="s">
        <v>48</v>
      </c>
      <c r="B10" s="92" t="s">
        <v>50</v>
      </c>
      <c r="C10" s="93"/>
      <c r="D10" s="94"/>
      <c r="E10" s="92" t="s">
        <v>51</v>
      </c>
      <c r="F10" s="93"/>
      <c r="G10" s="94"/>
      <c r="H10" s="92" t="s">
        <v>52</v>
      </c>
      <c r="I10" s="93"/>
      <c r="J10" s="94"/>
      <c r="K10" s="92" t="s">
        <v>53</v>
      </c>
      <c r="L10" s="93"/>
      <c r="M10" s="93"/>
    </row>
    <row r="11" spans="1:19" x14ac:dyDescent="0.3">
      <c r="A11" s="66" t="s">
        <v>48</v>
      </c>
      <c r="B11" s="67" t="s">
        <v>54</v>
      </c>
      <c r="C11" s="68" t="s">
        <v>55</v>
      </c>
      <c r="D11" s="67" t="s">
        <v>56</v>
      </c>
      <c r="E11" s="67" t="s">
        <v>54</v>
      </c>
      <c r="F11" s="68" t="s">
        <v>55</v>
      </c>
      <c r="G11" s="67" t="s">
        <v>56</v>
      </c>
      <c r="H11" s="67" t="s">
        <v>54</v>
      </c>
      <c r="I11" s="68" t="s">
        <v>55</v>
      </c>
      <c r="J11" s="67" t="s">
        <v>56</v>
      </c>
      <c r="K11" s="67" t="s">
        <v>54</v>
      </c>
      <c r="L11" s="68" t="s">
        <v>55</v>
      </c>
      <c r="M11" s="60" t="s">
        <v>56</v>
      </c>
      <c r="N11" s="69" t="s">
        <v>64</v>
      </c>
      <c r="P11" s="70" t="s">
        <v>65</v>
      </c>
      <c r="R11" s="70" t="s">
        <v>64</v>
      </c>
    </row>
    <row r="12" spans="1:19" x14ac:dyDescent="0.3">
      <c r="A12" s="71" t="s">
        <v>66</v>
      </c>
      <c r="B12" s="72">
        <v>35</v>
      </c>
      <c r="C12" s="61">
        <v>137.16999999999999</v>
      </c>
      <c r="D12" s="73">
        <v>4800.88</v>
      </c>
      <c r="E12" s="72">
        <v>100</v>
      </c>
      <c r="F12" s="61">
        <v>135</v>
      </c>
      <c r="G12" s="73">
        <v>13500</v>
      </c>
      <c r="H12" s="72">
        <v>35</v>
      </c>
      <c r="I12" s="61">
        <v>135</v>
      </c>
      <c r="J12" s="73">
        <v>4725</v>
      </c>
      <c r="K12" s="72">
        <v>100</v>
      </c>
      <c r="L12" s="61">
        <v>135.56</v>
      </c>
      <c r="M12" s="62">
        <v>13556.21</v>
      </c>
      <c r="N12" t="e">
        <f>VLOOKUP(A12,[2]BAYERProductwiseStocknSalesFrom!$A$2:$G$24,7,0)</f>
        <v>#N/A</v>
      </c>
      <c r="O12" t="e">
        <f>N12=E12</f>
        <v>#N/A</v>
      </c>
      <c r="P12" t="e">
        <f>VLOOKUP(A12,[2]BAYERProductwiseStocknSalesFrom!$A$2:$J$24,10,0)</f>
        <v>#N/A</v>
      </c>
      <c r="Q12" t="e">
        <f>P12=H12</f>
        <v>#N/A</v>
      </c>
      <c r="R12" s="74" t="e">
        <f>B12+N12-P12</f>
        <v>#N/A</v>
      </c>
      <c r="S12" t="e">
        <f>R12=K12</f>
        <v>#N/A</v>
      </c>
    </row>
    <row r="13" spans="1:19" x14ac:dyDescent="0.3">
      <c r="A13" s="71" t="s">
        <v>67</v>
      </c>
      <c r="B13" s="75">
        <v>28</v>
      </c>
      <c r="C13" s="55">
        <v>550.9</v>
      </c>
      <c r="D13" s="76">
        <v>15425.16</v>
      </c>
      <c r="E13" s="75">
        <v>80</v>
      </c>
      <c r="F13" s="55">
        <v>573</v>
      </c>
      <c r="G13" s="76">
        <v>45840</v>
      </c>
      <c r="H13" s="75">
        <v>41</v>
      </c>
      <c r="I13" s="55">
        <v>614.94000000000005</v>
      </c>
      <c r="J13" s="76">
        <v>25212.59</v>
      </c>
      <c r="K13" s="75">
        <v>67</v>
      </c>
      <c r="L13" s="55">
        <v>567.27</v>
      </c>
      <c r="M13" s="56">
        <v>38007.089999999997</v>
      </c>
      <c r="N13" t="e">
        <f>VLOOKUP(A13,[2]BAYERProductwiseStocknSalesFrom!$A$2:$G$24,7,0)</f>
        <v>#N/A</v>
      </c>
      <c r="O13" t="e">
        <f t="shared" ref="O13:O34" si="0">N13=E13</f>
        <v>#N/A</v>
      </c>
      <c r="P13" t="e">
        <f>VLOOKUP(A13,[2]BAYERProductwiseStocknSalesFrom!$A$2:$J$24,10,0)</f>
        <v>#N/A</v>
      </c>
      <c r="Q13" t="e">
        <f t="shared" ref="Q13:Q34" si="1">P13=H13</f>
        <v>#N/A</v>
      </c>
      <c r="R13" s="74" t="e">
        <f t="shared" ref="R13:R34" si="2">B13+N13-P13</f>
        <v>#N/A</v>
      </c>
      <c r="S13" t="e">
        <f t="shared" ref="S13:S34" si="3">R13=K13</f>
        <v>#N/A</v>
      </c>
    </row>
    <row r="14" spans="1:19" x14ac:dyDescent="0.3">
      <c r="A14" s="71" t="s">
        <v>68</v>
      </c>
      <c r="B14" s="77"/>
      <c r="C14" s="57"/>
      <c r="D14" s="78"/>
      <c r="E14" s="79">
        <v>24</v>
      </c>
      <c r="F14" s="55">
        <v>2950</v>
      </c>
      <c r="G14" s="76">
        <v>70800</v>
      </c>
      <c r="H14" s="79">
        <v>24</v>
      </c>
      <c r="I14" s="55">
        <v>3957.62</v>
      </c>
      <c r="J14" s="76">
        <v>94982.88</v>
      </c>
      <c r="K14" s="77"/>
      <c r="L14" s="57"/>
      <c r="M14" s="58"/>
      <c r="N14" t="e">
        <f>VLOOKUP(A14,[2]BAYERProductwiseStocknSalesFrom!$A$2:$G$24,7,0)</f>
        <v>#N/A</v>
      </c>
      <c r="O14" t="e">
        <f t="shared" si="0"/>
        <v>#N/A</v>
      </c>
      <c r="P14" t="e">
        <f>VLOOKUP(A14,[2]BAYERProductwiseStocknSalesFrom!$A$2:$J$24,10,0)</f>
        <v>#N/A</v>
      </c>
      <c r="Q14" t="e">
        <f t="shared" si="1"/>
        <v>#N/A</v>
      </c>
      <c r="R14" s="74" t="e">
        <f t="shared" si="2"/>
        <v>#N/A</v>
      </c>
      <c r="S14" t="e">
        <f t="shared" si="3"/>
        <v>#N/A</v>
      </c>
    </row>
    <row r="15" spans="1:19" x14ac:dyDescent="0.3">
      <c r="A15" s="71" t="s">
        <v>69</v>
      </c>
      <c r="B15" s="80">
        <v>1</v>
      </c>
      <c r="C15" s="55">
        <v>3000</v>
      </c>
      <c r="D15" s="76">
        <v>3000</v>
      </c>
      <c r="E15" s="77"/>
      <c r="F15" s="57"/>
      <c r="G15" s="78"/>
      <c r="H15" s="77"/>
      <c r="I15" s="57"/>
      <c r="J15" s="78"/>
      <c r="K15" s="80">
        <v>1</v>
      </c>
      <c r="L15" s="55">
        <v>3000</v>
      </c>
      <c r="M15" s="56">
        <v>3000</v>
      </c>
      <c r="N15" t="e">
        <f>VLOOKUP(A15,[2]BAYERProductwiseStocknSalesFrom!$A$2:$G$24,7,0)</f>
        <v>#N/A</v>
      </c>
      <c r="O15" t="e">
        <f t="shared" si="0"/>
        <v>#N/A</v>
      </c>
      <c r="P15" t="e">
        <f>VLOOKUP(A15,[2]BAYERProductwiseStocknSalesFrom!$A$2:$J$24,10,0)</f>
        <v>#N/A</v>
      </c>
      <c r="Q15" t="e">
        <f t="shared" si="1"/>
        <v>#N/A</v>
      </c>
      <c r="R15" s="74" t="e">
        <f t="shared" si="2"/>
        <v>#N/A</v>
      </c>
      <c r="S15" t="e">
        <f t="shared" si="3"/>
        <v>#N/A</v>
      </c>
    </row>
    <row r="16" spans="1:19" x14ac:dyDescent="0.3">
      <c r="A16" s="71" t="s">
        <v>70</v>
      </c>
      <c r="B16" s="77"/>
      <c r="C16" s="57"/>
      <c r="D16" s="78"/>
      <c r="E16" s="77"/>
      <c r="F16" s="57"/>
      <c r="G16" s="78"/>
      <c r="H16" s="77"/>
      <c r="I16" s="57"/>
      <c r="J16" s="78"/>
      <c r="K16" s="77"/>
      <c r="L16" s="57"/>
      <c r="M16" s="58"/>
      <c r="N16" t="e">
        <f>VLOOKUP(A16,[2]BAYERProductwiseStocknSalesFrom!$A$2:$G$24,7,0)</f>
        <v>#N/A</v>
      </c>
      <c r="O16" t="e">
        <f t="shared" si="0"/>
        <v>#N/A</v>
      </c>
      <c r="P16" t="e">
        <f>VLOOKUP(A16,[2]BAYERProductwiseStocknSalesFrom!$A$2:$J$24,10,0)</f>
        <v>#N/A</v>
      </c>
      <c r="Q16" t="e">
        <f t="shared" si="1"/>
        <v>#N/A</v>
      </c>
      <c r="R16" s="74" t="e">
        <f t="shared" si="2"/>
        <v>#N/A</v>
      </c>
      <c r="S16" t="e">
        <f t="shared" si="3"/>
        <v>#N/A</v>
      </c>
    </row>
    <row r="17" spans="1:19" x14ac:dyDescent="0.3">
      <c r="A17" s="71" t="s">
        <v>71</v>
      </c>
      <c r="B17" s="77"/>
      <c r="C17" s="57"/>
      <c r="D17" s="78"/>
      <c r="E17" s="80">
        <v>10</v>
      </c>
      <c r="F17" s="55">
        <v>1910</v>
      </c>
      <c r="G17" s="76">
        <v>19100</v>
      </c>
      <c r="H17" s="80">
        <v>8</v>
      </c>
      <c r="I17" s="55">
        <v>2105.9299999999998</v>
      </c>
      <c r="J17" s="76">
        <v>16847.439999999999</v>
      </c>
      <c r="K17" s="80">
        <v>2</v>
      </c>
      <c r="L17" s="55">
        <v>1910</v>
      </c>
      <c r="M17" s="56">
        <v>3820</v>
      </c>
      <c r="N17" t="e">
        <f>VLOOKUP(A17,[2]BAYERProductwiseStocknSalesFrom!$A$2:$G$24,7,0)</f>
        <v>#N/A</v>
      </c>
      <c r="O17" t="e">
        <f t="shared" si="0"/>
        <v>#N/A</v>
      </c>
      <c r="P17" t="e">
        <f>VLOOKUP(A17,[2]BAYERProductwiseStocknSalesFrom!$A$2:$J$24,10,0)</f>
        <v>#N/A</v>
      </c>
      <c r="Q17" t="e">
        <f t="shared" si="1"/>
        <v>#N/A</v>
      </c>
      <c r="R17" s="74" t="e">
        <f t="shared" si="2"/>
        <v>#N/A</v>
      </c>
      <c r="S17" t="e">
        <f t="shared" si="3"/>
        <v>#N/A</v>
      </c>
    </row>
    <row r="18" spans="1:19" x14ac:dyDescent="0.3">
      <c r="A18" s="71" t="s">
        <v>72</v>
      </c>
      <c r="B18" s="79">
        <v>21</v>
      </c>
      <c r="C18" s="55">
        <v>1558.07</v>
      </c>
      <c r="D18" s="76">
        <v>32719.54</v>
      </c>
      <c r="E18" s="79">
        <v>12</v>
      </c>
      <c r="F18" s="55">
        <v>1570</v>
      </c>
      <c r="G18" s="76">
        <v>18840</v>
      </c>
      <c r="H18" s="79">
        <v>14</v>
      </c>
      <c r="I18" s="55">
        <v>1722.16</v>
      </c>
      <c r="J18" s="76">
        <v>24110.21</v>
      </c>
      <c r="K18" s="79">
        <v>19</v>
      </c>
      <c r="L18" s="55">
        <v>1562.41</v>
      </c>
      <c r="M18" s="56">
        <v>29685.8</v>
      </c>
      <c r="N18" t="e">
        <f>VLOOKUP(A18,[2]BAYERProductwiseStocknSalesFrom!$A$2:$G$24,7,0)</f>
        <v>#N/A</v>
      </c>
      <c r="O18" t="e">
        <f t="shared" si="0"/>
        <v>#N/A</v>
      </c>
      <c r="P18" t="e">
        <f>VLOOKUP(A18,[2]BAYERProductwiseStocknSalesFrom!$A$2:$J$24,10,0)</f>
        <v>#N/A</v>
      </c>
      <c r="Q18" t="e">
        <f t="shared" si="1"/>
        <v>#N/A</v>
      </c>
      <c r="R18" s="74" t="e">
        <f t="shared" si="2"/>
        <v>#N/A</v>
      </c>
      <c r="S18" t="e">
        <f t="shared" si="3"/>
        <v>#N/A</v>
      </c>
    </row>
    <row r="19" spans="1:19" x14ac:dyDescent="0.3">
      <c r="A19" s="71" t="s">
        <v>73</v>
      </c>
      <c r="B19" s="81">
        <v>28</v>
      </c>
      <c r="C19" s="55">
        <v>535.23</v>
      </c>
      <c r="D19" s="76">
        <v>14986.42</v>
      </c>
      <c r="E19" s="81">
        <v>320</v>
      </c>
      <c r="F19" s="55">
        <v>548</v>
      </c>
      <c r="G19" s="76">
        <v>175360</v>
      </c>
      <c r="H19" s="81">
        <v>292</v>
      </c>
      <c r="I19" s="55">
        <v>556.20000000000005</v>
      </c>
      <c r="J19" s="76">
        <v>162410.57</v>
      </c>
      <c r="K19" s="81">
        <v>56</v>
      </c>
      <c r="L19" s="55">
        <v>546.97</v>
      </c>
      <c r="M19" s="56">
        <v>30630.46</v>
      </c>
      <c r="N19" t="e">
        <f>VLOOKUP(A19,[2]BAYERProductwiseStocknSalesFrom!$A$2:$G$24,7,0)</f>
        <v>#N/A</v>
      </c>
      <c r="O19" t="e">
        <f t="shared" si="0"/>
        <v>#N/A</v>
      </c>
      <c r="P19" t="e">
        <f>VLOOKUP(A19,[2]BAYERProductwiseStocknSalesFrom!$A$2:$J$24,10,0)</f>
        <v>#N/A</v>
      </c>
      <c r="Q19" t="e">
        <f t="shared" si="1"/>
        <v>#N/A</v>
      </c>
      <c r="R19" s="74" t="e">
        <f t="shared" si="2"/>
        <v>#N/A</v>
      </c>
      <c r="S19" t="e">
        <f t="shared" si="3"/>
        <v>#N/A</v>
      </c>
    </row>
    <row r="20" spans="1:19" x14ac:dyDescent="0.3">
      <c r="A20" s="71" t="s">
        <v>74</v>
      </c>
      <c r="B20" s="77"/>
      <c r="C20" s="57"/>
      <c r="D20" s="78"/>
      <c r="E20" s="77"/>
      <c r="F20" s="57"/>
      <c r="G20" s="78"/>
      <c r="H20" s="77"/>
      <c r="I20" s="57"/>
      <c r="J20" s="78"/>
      <c r="K20" s="77"/>
      <c r="L20" s="57"/>
      <c r="M20" s="58"/>
      <c r="N20" t="e">
        <f>VLOOKUP(A20,[2]BAYERProductwiseStocknSalesFrom!$A$2:$G$24,7,0)</f>
        <v>#N/A</v>
      </c>
      <c r="O20" t="e">
        <f t="shared" si="0"/>
        <v>#N/A</v>
      </c>
      <c r="P20" t="e">
        <f>VLOOKUP(A20,[2]BAYERProductwiseStocknSalesFrom!$A$2:$J$24,10,0)</f>
        <v>#N/A</v>
      </c>
      <c r="Q20" t="e">
        <f t="shared" si="1"/>
        <v>#N/A</v>
      </c>
      <c r="R20" s="74" t="e">
        <f t="shared" si="2"/>
        <v>#N/A</v>
      </c>
      <c r="S20" t="e">
        <f t="shared" si="3"/>
        <v>#N/A</v>
      </c>
    </row>
    <row r="21" spans="1:19" x14ac:dyDescent="0.3">
      <c r="A21" s="71" t="s">
        <v>75</v>
      </c>
      <c r="B21" s="79">
        <v>16</v>
      </c>
      <c r="C21" s="55">
        <v>1056.23</v>
      </c>
      <c r="D21" s="76">
        <v>16899.68</v>
      </c>
      <c r="E21" s="79">
        <v>30</v>
      </c>
      <c r="F21" s="55">
        <v>1154</v>
      </c>
      <c r="G21" s="76">
        <v>34620</v>
      </c>
      <c r="H21" s="79">
        <v>15</v>
      </c>
      <c r="I21" s="55">
        <v>1283.9000000000001</v>
      </c>
      <c r="J21" s="76">
        <v>19258.43</v>
      </c>
      <c r="K21" s="79">
        <v>31</v>
      </c>
      <c r="L21" s="55">
        <v>1119.99</v>
      </c>
      <c r="M21" s="56">
        <v>34719.78</v>
      </c>
      <c r="N21" t="e">
        <f>VLOOKUP(A21,[2]BAYERProductwiseStocknSalesFrom!$A$2:$G$24,7,0)</f>
        <v>#N/A</v>
      </c>
      <c r="O21" t="e">
        <f t="shared" si="0"/>
        <v>#N/A</v>
      </c>
      <c r="P21" t="e">
        <f>VLOOKUP(A21,[2]BAYERProductwiseStocknSalesFrom!$A$2:$J$24,10,0)</f>
        <v>#N/A</v>
      </c>
      <c r="Q21" t="e">
        <f t="shared" si="1"/>
        <v>#N/A</v>
      </c>
      <c r="R21" s="74" t="e">
        <f t="shared" si="2"/>
        <v>#N/A</v>
      </c>
      <c r="S21" t="e">
        <f t="shared" si="3"/>
        <v>#N/A</v>
      </c>
    </row>
    <row r="22" spans="1:19" x14ac:dyDescent="0.3">
      <c r="A22" s="71" t="s">
        <v>76</v>
      </c>
      <c r="B22" s="75">
        <v>6</v>
      </c>
      <c r="C22" s="55">
        <v>645.34</v>
      </c>
      <c r="D22" s="76">
        <v>3872.03</v>
      </c>
      <c r="E22" s="75">
        <v>12</v>
      </c>
      <c r="F22" s="55">
        <v>450</v>
      </c>
      <c r="G22" s="76">
        <v>5400</v>
      </c>
      <c r="H22" s="75">
        <v>5</v>
      </c>
      <c r="I22" s="55">
        <v>655</v>
      </c>
      <c r="J22" s="76">
        <v>3275</v>
      </c>
      <c r="K22" s="75">
        <v>13</v>
      </c>
      <c r="L22" s="55">
        <v>515.11</v>
      </c>
      <c r="M22" s="56">
        <v>6696.47</v>
      </c>
      <c r="N22" t="e">
        <f>VLOOKUP(A22,[2]BAYERProductwiseStocknSalesFrom!$A$2:$G$24,7,0)</f>
        <v>#N/A</v>
      </c>
      <c r="O22" t="e">
        <f t="shared" si="0"/>
        <v>#N/A</v>
      </c>
      <c r="P22" t="e">
        <f>VLOOKUP(A22,[2]BAYERProductwiseStocknSalesFrom!$A$2:$J$24,10,0)</f>
        <v>#N/A</v>
      </c>
      <c r="Q22" t="e">
        <f t="shared" si="1"/>
        <v>#N/A</v>
      </c>
      <c r="R22" s="74" t="e">
        <f t="shared" si="2"/>
        <v>#N/A</v>
      </c>
      <c r="S22" t="e">
        <f t="shared" si="3"/>
        <v>#N/A</v>
      </c>
    </row>
    <row r="23" spans="1:19" x14ac:dyDescent="0.3">
      <c r="A23" s="71" t="s">
        <v>77</v>
      </c>
      <c r="B23" s="79">
        <v>5</v>
      </c>
      <c r="C23" s="55">
        <v>2456.4299999999998</v>
      </c>
      <c r="D23" s="76">
        <v>12282.14</v>
      </c>
      <c r="E23" s="79">
        <v>10</v>
      </c>
      <c r="F23" s="55">
        <v>2454.6</v>
      </c>
      <c r="G23" s="76">
        <v>24546</v>
      </c>
      <c r="H23" s="79">
        <v>6</v>
      </c>
      <c r="I23" s="55">
        <v>2701.41</v>
      </c>
      <c r="J23" s="76">
        <v>16208.47</v>
      </c>
      <c r="K23" s="79">
        <v>9</v>
      </c>
      <c r="L23" s="55">
        <v>2455.21</v>
      </c>
      <c r="M23" s="56">
        <v>22096.880000000001</v>
      </c>
      <c r="N23" t="e">
        <f>VLOOKUP(A23,[2]BAYERProductwiseStocknSalesFrom!$A$2:$G$24,7,0)</f>
        <v>#N/A</v>
      </c>
      <c r="O23" t="e">
        <f t="shared" si="0"/>
        <v>#N/A</v>
      </c>
      <c r="P23" t="e">
        <f>VLOOKUP(A23,[2]BAYERProductwiseStocknSalesFrom!$A$2:$J$24,10,0)</f>
        <v>#N/A</v>
      </c>
      <c r="Q23" t="e">
        <f t="shared" si="1"/>
        <v>#N/A</v>
      </c>
      <c r="R23" s="74" t="e">
        <f t="shared" si="2"/>
        <v>#N/A</v>
      </c>
      <c r="S23" t="e">
        <f t="shared" si="3"/>
        <v>#N/A</v>
      </c>
    </row>
    <row r="24" spans="1:19" x14ac:dyDescent="0.3">
      <c r="A24" s="71" t="s">
        <v>78</v>
      </c>
      <c r="B24" s="75">
        <v>74</v>
      </c>
      <c r="C24" s="55">
        <v>646.26</v>
      </c>
      <c r="D24" s="76">
        <v>47823.22</v>
      </c>
      <c r="E24" s="75">
        <v>80</v>
      </c>
      <c r="F24" s="55">
        <v>644.1</v>
      </c>
      <c r="G24" s="76">
        <v>51528</v>
      </c>
      <c r="H24" s="75">
        <v>74</v>
      </c>
      <c r="I24" s="55">
        <v>671.21</v>
      </c>
      <c r="J24" s="76">
        <v>49669.4</v>
      </c>
      <c r="K24" s="75">
        <v>80</v>
      </c>
      <c r="L24" s="55">
        <v>645.14</v>
      </c>
      <c r="M24" s="56">
        <v>51611.02</v>
      </c>
      <c r="N24" t="e">
        <f>VLOOKUP(A24,[2]BAYERProductwiseStocknSalesFrom!$A$2:$G$24,7,0)</f>
        <v>#N/A</v>
      </c>
      <c r="O24" t="e">
        <f t="shared" si="0"/>
        <v>#N/A</v>
      </c>
      <c r="P24" t="e">
        <f>VLOOKUP(A24,[2]BAYERProductwiseStocknSalesFrom!$A$2:$J$24,10,0)</f>
        <v>#N/A</v>
      </c>
      <c r="Q24" t="e">
        <f t="shared" si="1"/>
        <v>#N/A</v>
      </c>
      <c r="R24" s="74" t="e">
        <f t="shared" si="2"/>
        <v>#N/A</v>
      </c>
      <c r="S24" t="e">
        <f t="shared" si="3"/>
        <v>#N/A</v>
      </c>
    </row>
    <row r="25" spans="1:19" x14ac:dyDescent="0.3">
      <c r="A25" s="71" t="s">
        <v>79</v>
      </c>
      <c r="B25" s="77"/>
      <c r="C25" s="57"/>
      <c r="D25" s="78"/>
      <c r="E25" s="77"/>
      <c r="F25" s="57"/>
      <c r="G25" s="78"/>
      <c r="H25" s="77"/>
      <c r="I25" s="57"/>
      <c r="J25" s="78"/>
      <c r="K25" s="77"/>
      <c r="L25" s="57"/>
      <c r="M25" s="58"/>
      <c r="N25" t="e">
        <f>VLOOKUP(A25,[2]BAYERProductwiseStocknSalesFrom!$A$2:$G$24,7,0)</f>
        <v>#N/A</v>
      </c>
      <c r="O25" t="e">
        <f t="shared" si="0"/>
        <v>#N/A</v>
      </c>
      <c r="P25" t="e">
        <f>VLOOKUP(A25,[2]BAYERProductwiseStocknSalesFrom!$A$2:$J$24,10,0)</f>
        <v>#N/A</v>
      </c>
      <c r="Q25" t="e">
        <f t="shared" si="1"/>
        <v>#N/A</v>
      </c>
      <c r="R25" s="74" t="e">
        <f t="shared" si="2"/>
        <v>#N/A</v>
      </c>
      <c r="S25" t="e">
        <f t="shared" si="3"/>
        <v>#N/A</v>
      </c>
    </row>
    <row r="26" spans="1:19" x14ac:dyDescent="0.3">
      <c r="A26" s="71" t="s">
        <v>80</v>
      </c>
      <c r="B26" s="75">
        <v>10</v>
      </c>
      <c r="C26" s="55">
        <v>2800</v>
      </c>
      <c r="D26" s="76">
        <v>28000</v>
      </c>
      <c r="E26" s="77"/>
      <c r="F26" s="57"/>
      <c r="G26" s="78"/>
      <c r="H26" s="77"/>
      <c r="I26" s="57"/>
      <c r="J26" s="78"/>
      <c r="K26" s="75">
        <v>10</v>
      </c>
      <c r="L26" s="55">
        <v>2800</v>
      </c>
      <c r="M26" s="56">
        <v>28000</v>
      </c>
      <c r="N26" t="e">
        <f>VLOOKUP(A26,[2]BAYERProductwiseStocknSalesFrom!$A$2:$G$24,7,0)</f>
        <v>#N/A</v>
      </c>
      <c r="O26" t="e">
        <f t="shared" si="0"/>
        <v>#N/A</v>
      </c>
      <c r="P26" t="e">
        <f>VLOOKUP(A26,[2]BAYERProductwiseStocknSalesFrom!$A$2:$J$24,10,0)</f>
        <v>#N/A</v>
      </c>
      <c r="Q26" t="e">
        <f t="shared" si="1"/>
        <v>#N/A</v>
      </c>
      <c r="R26" s="74" t="e">
        <f t="shared" si="2"/>
        <v>#N/A</v>
      </c>
      <c r="S26" t="e">
        <f t="shared" si="3"/>
        <v>#N/A</v>
      </c>
    </row>
    <row r="27" spans="1:19" x14ac:dyDescent="0.3">
      <c r="A27" s="71" t="s">
        <v>81</v>
      </c>
      <c r="B27" s="80">
        <v>37</v>
      </c>
      <c r="C27" s="55">
        <v>66.3</v>
      </c>
      <c r="D27" s="76">
        <v>2453.27</v>
      </c>
      <c r="E27" s="77"/>
      <c r="F27" s="57"/>
      <c r="G27" s="78"/>
      <c r="H27" s="77"/>
      <c r="I27" s="57"/>
      <c r="J27" s="78"/>
      <c r="K27" s="80">
        <v>37</v>
      </c>
      <c r="L27" s="55">
        <v>66.3</v>
      </c>
      <c r="M27" s="56">
        <v>2453.27</v>
      </c>
      <c r="N27" t="e">
        <f>VLOOKUP(A27,[2]BAYERProductwiseStocknSalesFrom!$A$2:$G$24,7,0)</f>
        <v>#N/A</v>
      </c>
      <c r="O27" t="e">
        <f t="shared" si="0"/>
        <v>#N/A</v>
      </c>
      <c r="P27" t="e">
        <f>VLOOKUP(A27,[2]BAYERProductwiseStocknSalesFrom!$A$2:$J$24,10,0)</f>
        <v>#N/A</v>
      </c>
      <c r="Q27" t="e">
        <f t="shared" si="1"/>
        <v>#N/A</v>
      </c>
      <c r="R27" s="74" t="e">
        <f t="shared" si="2"/>
        <v>#N/A</v>
      </c>
      <c r="S27" t="e">
        <f t="shared" si="3"/>
        <v>#N/A</v>
      </c>
    </row>
    <row r="28" spans="1:19" x14ac:dyDescent="0.3">
      <c r="A28" s="71" t="s">
        <v>82</v>
      </c>
      <c r="B28" s="75">
        <v>14</v>
      </c>
      <c r="C28" s="55">
        <v>20.58</v>
      </c>
      <c r="D28" s="76">
        <v>288.05</v>
      </c>
      <c r="E28" s="75">
        <v>400</v>
      </c>
      <c r="F28" s="55">
        <v>24</v>
      </c>
      <c r="G28" s="76">
        <v>9600</v>
      </c>
      <c r="H28" s="75">
        <v>34</v>
      </c>
      <c r="I28" s="55">
        <v>23.6</v>
      </c>
      <c r="J28" s="76">
        <v>802.4</v>
      </c>
      <c r="K28" s="75">
        <v>380</v>
      </c>
      <c r="L28" s="55">
        <v>23.88</v>
      </c>
      <c r="M28" s="56">
        <v>9075.98</v>
      </c>
      <c r="N28" t="e">
        <f>VLOOKUP(A28,[2]BAYERProductwiseStocknSalesFrom!$A$2:$G$24,7,0)</f>
        <v>#N/A</v>
      </c>
      <c r="O28" t="e">
        <f t="shared" si="0"/>
        <v>#N/A</v>
      </c>
      <c r="P28" t="e">
        <f>VLOOKUP(A28,[2]BAYERProductwiseStocknSalesFrom!$A$2:$J$24,10,0)</f>
        <v>#N/A</v>
      </c>
      <c r="Q28" t="e">
        <f t="shared" si="1"/>
        <v>#N/A</v>
      </c>
      <c r="R28" s="74" t="e">
        <f t="shared" si="2"/>
        <v>#N/A</v>
      </c>
      <c r="S28" t="e">
        <f t="shared" si="3"/>
        <v>#N/A</v>
      </c>
    </row>
    <row r="29" spans="1:19" x14ac:dyDescent="0.3">
      <c r="A29" s="71" t="s">
        <v>83</v>
      </c>
      <c r="B29" s="79">
        <v>-38</v>
      </c>
      <c r="C29" s="55">
        <v>703.83</v>
      </c>
      <c r="D29" s="76">
        <v>-26745.54</v>
      </c>
      <c r="E29" s="79">
        <v>140</v>
      </c>
      <c r="F29" s="55">
        <v>707</v>
      </c>
      <c r="G29" s="76">
        <v>98980</v>
      </c>
      <c r="H29" s="79">
        <v>74</v>
      </c>
      <c r="I29" s="55">
        <v>716.72</v>
      </c>
      <c r="J29" s="76">
        <v>53037.07</v>
      </c>
      <c r="K29" s="79">
        <v>28</v>
      </c>
      <c r="L29" s="55">
        <v>708.18</v>
      </c>
      <c r="M29" s="56">
        <v>19829.07</v>
      </c>
      <c r="N29" t="e">
        <f>VLOOKUP(A29,[2]BAYERProductwiseStocknSalesFrom!$A$2:$G$24,7,0)</f>
        <v>#N/A</v>
      </c>
      <c r="O29" t="e">
        <f t="shared" si="0"/>
        <v>#N/A</v>
      </c>
      <c r="P29" t="e">
        <f>VLOOKUP(A29,[2]BAYERProductwiseStocknSalesFrom!$A$2:$J$24,10,0)</f>
        <v>#N/A</v>
      </c>
      <c r="Q29" t="e">
        <f t="shared" si="1"/>
        <v>#N/A</v>
      </c>
      <c r="R29" s="74" t="e">
        <f t="shared" si="2"/>
        <v>#N/A</v>
      </c>
      <c r="S29" t="e">
        <f t="shared" si="3"/>
        <v>#N/A</v>
      </c>
    </row>
    <row r="30" spans="1:19" x14ac:dyDescent="0.3">
      <c r="A30" s="71" t="s">
        <v>84</v>
      </c>
      <c r="B30" s="79">
        <v>9</v>
      </c>
      <c r="C30" s="55">
        <v>1300.57</v>
      </c>
      <c r="D30" s="76">
        <v>11705.13</v>
      </c>
      <c r="E30" s="79">
        <v>100</v>
      </c>
      <c r="F30" s="55">
        <v>1431</v>
      </c>
      <c r="G30" s="76">
        <v>143100</v>
      </c>
      <c r="H30" s="79">
        <v>100</v>
      </c>
      <c r="I30" s="55">
        <v>1737.05</v>
      </c>
      <c r="J30" s="76">
        <v>173704.8</v>
      </c>
      <c r="K30" s="79">
        <v>9</v>
      </c>
      <c r="L30" s="55">
        <v>1420.23</v>
      </c>
      <c r="M30" s="56">
        <v>12782.07</v>
      </c>
      <c r="N30" t="e">
        <f>VLOOKUP(A30,[2]BAYERProductwiseStocknSalesFrom!$A$2:$G$24,7,0)</f>
        <v>#N/A</v>
      </c>
      <c r="O30" t="e">
        <f t="shared" si="0"/>
        <v>#N/A</v>
      </c>
      <c r="P30" t="e">
        <f>VLOOKUP(A30,[2]BAYERProductwiseStocknSalesFrom!$A$2:$J$24,10,0)</f>
        <v>#N/A</v>
      </c>
      <c r="Q30" t="e">
        <f t="shared" si="1"/>
        <v>#N/A</v>
      </c>
      <c r="R30" s="74" t="e">
        <f t="shared" si="2"/>
        <v>#N/A</v>
      </c>
      <c r="S30" t="e">
        <f t="shared" si="3"/>
        <v>#N/A</v>
      </c>
    </row>
    <row r="31" spans="1:19" x14ac:dyDescent="0.3">
      <c r="A31" s="71" t="s">
        <v>85</v>
      </c>
      <c r="B31" s="75">
        <v>31</v>
      </c>
      <c r="C31" s="55">
        <v>149.15</v>
      </c>
      <c r="D31" s="76">
        <v>4623.7299999999996</v>
      </c>
      <c r="E31" s="75">
        <v>50</v>
      </c>
      <c r="F31" s="55">
        <v>149</v>
      </c>
      <c r="G31" s="76">
        <v>7450</v>
      </c>
      <c r="H31" s="75">
        <v>31</v>
      </c>
      <c r="I31" s="55">
        <v>155.97999999999999</v>
      </c>
      <c r="J31" s="76">
        <v>4835.26</v>
      </c>
      <c r="K31" s="75">
        <v>50</v>
      </c>
      <c r="L31" s="55">
        <v>149.06</v>
      </c>
      <c r="M31" s="56">
        <v>7452.92</v>
      </c>
      <c r="N31" t="e">
        <f>VLOOKUP(A31,[2]BAYERProductwiseStocknSalesFrom!$A$2:$G$24,7,0)</f>
        <v>#N/A</v>
      </c>
      <c r="O31" t="e">
        <f t="shared" si="0"/>
        <v>#N/A</v>
      </c>
      <c r="P31" t="e">
        <f>VLOOKUP(A31,[2]BAYERProductwiseStocknSalesFrom!$A$2:$J$24,10,0)</f>
        <v>#N/A</v>
      </c>
      <c r="Q31" t="e">
        <f t="shared" si="1"/>
        <v>#N/A</v>
      </c>
      <c r="R31" s="74" t="e">
        <f t="shared" si="2"/>
        <v>#N/A</v>
      </c>
      <c r="S31" t="e">
        <f t="shared" si="3"/>
        <v>#N/A</v>
      </c>
    </row>
    <row r="32" spans="1:19" x14ac:dyDescent="0.3">
      <c r="A32" s="71" t="s">
        <v>86</v>
      </c>
      <c r="B32" s="75">
        <v>30</v>
      </c>
      <c r="C32" s="55">
        <v>70</v>
      </c>
      <c r="D32" s="76">
        <v>2100</v>
      </c>
      <c r="E32" s="77"/>
      <c r="F32" s="57"/>
      <c r="G32" s="78"/>
      <c r="H32" s="77"/>
      <c r="I32" s="57"/>
      <c r="J32" s="78"/>
      <c r="K32" s="75">
        <v>30</v>
      </c>
      <c r="L32" s="55">
        <v>70</v>
      </c>
      <c r="M32" s="56">
        <v>2100</v>
      </c>
      <c r="N32" t="e">
        <f>VLOOKUP(A32,[2]BAYERProductwiseStocknSalesFrom!$A$2:$G$24,7,0)</f>
        <v>#N/A</v>
      </c>
      <c r="O32" t="e">
        <f t="shared" si="0"/>
        <v>#N/A</v>
      </c>
      <c r="P32" t="e">
        <f>VLOOKUP(A32,[2]BAYERProductwiseStocknSalesFrom!$A$2:$J$24,10,0)</f>
        <v>#N/A</v>
      </c>
      <c r="Q32" t="e">
        <f t="shared" si="1"/>
        <v>#N/A</v>
      </c>
      <c r="R32" s="74" t="e">
        <f t="shared" si="2"/>
        <v>#N/A</v>
      </c>
      <c r="S32" t="e">
        <f t="shared" si="3"/>
        <v>#N/A</v>
      </c>
    </row>
    <row r="33" spans="1:19" x14ac:dyDescent="0.3">
      <c r="A33" s="71" t="s">
        <v>87</v>
      </c>
      <c r="B33" s="75">
        <v>20</v>
      </c>
      <c r="C33" s="55">
        <v>1376.93</v>
      </c>
      <c r="D33" s="76">
        <v>27538.6</v>
      </c>
      <c r="E33" s="75">
        <v>40</v>
      </c>
      <c r="F33" s="55">
        <v>1360</v>
      </c>
      <c r="G33" s="76">
        <v>54400</v>
      </c>
      <c r="H33" s="75">
        <v>18</v>
      </c>
      <c r="I33" s="55">
        <v>1413.37</v>
      </c>
      <c r="J33" s="76">
        <v>25440.62</v>
      </c>
      <c r="K33" s="75">
        <v>42</v>
      </c>
      <c r="L33" s="55">
        <v>1365.64</v>
      </c>
      <c r="M33" s="56">
        <v>57357.02</v>
      </c>
      <c r="N33" t="e">
        <f>VLOOKUP(A33,[2]BAYERProductwiseStocknSalesFrom!$A$2:$G$24,7,0)</f>
        <v>#N/A</v>
      </c>
      <c r="O33" t="e">
        <f t="shared" si="0"/>
        <v>#N/A</v>
      </c>
      <c r="P33" t="e">
        <f>VLOOKUP(A33,[2]BAYERProductwiseStocknSalesFrom!$A$2:$J$24,10,0)</f>
        <v>#N/A</v>
      </c>
      <c r="Q33" t="e">
        <f t="shared" si="1"/>
        <v>#N/A</v>
      </c>
      <c r="R33" s="74" t="e">
        <f t="shared" si="2"/>
        <v>#N/A</v>
      </c>
      <c r="S33" t="e">
        <f t="shared" si="3"/>
        <v>#N/A</v>
      </c>
    </row>
    <row r="34" spans="1:19" x14ac:dyDescent="0.3">
      <c r="A34" s="71" t="s">
        <v>88</v>
      </c>
      <c r="B34" s="80">
        <v>134</v>
      </c>
      <c r="C34" s="55">
        <v>144.16999999999999</v>
      </c>
      <c r="D34" s="76">
        <v>19319.419999999998</v>
      </c>
      <c r="E34" s="80">
        <v>200</v>
      </c>
      <c r="F34" s="55">
        <v>148</v>
      </c>
      <c r="G34" s="76">
        <v>29600</v>
      </c>
      <c r="H34" s="80">
        <v>125</v>
      </c>
      <c r="I34" s="55">
        <v>150.37</v>
      </c>
      <c r="J34" s="76">
        <v>18796.2</v>
      </c>
      <c r="K34" s="80">
        <v>209</v>
      </c>
      <c r="L34" s="55">
        <v>146.47</v>
      </c>
      <c r="M34" s="56">
        <v>30611.25</v>
      </c>
      <c r="N34" t="e">
        <f>VLOOKUP(A34,[2]BAYERProductwiseStocknSalesFrom!$A$2:$G$24,7,0)</f>
        <v>#N/A</v>
      </c>
      <c r="O34" t="e">
        <f t="shared" si="0"/>
        <v>#N/A</v>
      </c>
      <c r="P34" t="e">
        <f>VLOOKUP(A34,[2]BAYERProductwiseStocknSalesFrom!$A$2:$J$24,10,0)</f>
        <v>#N/A</v>
      </c>
      <c r="Q34" t="e">
        <f t="shared" si="1"/>
        <v>#N/A</v>
      </c>
      <c r="R34" s="74" t="e">
        <f t="shared" si="2"/>
        <v>#N/A</v>
      </c>
      <c r="S34" t="e">
        <f t="shared" si="3"/>
        <v>#N/A</v>
      </c>
    </row>
  </sheetData>
  <mergeCells count="13">
    <mergeCell ref="A6:C6"/>
    <mergeCell ref="B7:M7"/>
    <mergeCell ref="B8:M8"/>
    <mergeCell ref="B9:M9"/>
    <mergeCell ref="B10:D10"/>
    <mergeCell ref="E10:G10"/>
    <mergeCell ref="H10:J10"/>
    <mergeCell ref="K10:M10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7"/>
  <sheetViews>
    <sheetView topLeftCell="N1" workbookViewId="0">
      <selection activeCell="O18" sqref="O18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8867187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71" t="s">
        <v>66</v>
      </c>
      <c r="B2" s="72">
        <v>35</v>
      </c>
      <c r="C2" s="61">
        <v>137.16999999999999</v>
      </c>
      <c r="D2" s="73">
        <v>4800.88</v>
      </c>
      <c r="E2" s="72">
        <v>100</v>
      </c>
      <c r="F2" s="61">
        <v>135</v>
      </c>
      <c r="G2" s="73">
        <v>13500</v>
      </c>
      <c r="H2" s="72">
        <v>35</v>
      </c>
      <c r="I2" s="61">
        <v>135</v>
      </c>
      <c r="J2" s="73">
        <v>4725</v>
      </c>
      <c r="K2" s="72">
        <v>100</v>
      </c>
      <c r="L2" s="61">
        <v>135.56</v>
      </c>
      <c r="M2" s="62">
        <v>13556.21</v>
      </c>
      <c r="N2" s="44" t="str">
        <f t="shared" ref="N2:N24" si="0">A2&amp;"-nos"</f>
        <v>Agenda 100ml Pack-nos</v>
      </c>
      <c r="O2" s="30" t="s">
        <v>89</v>
      </c>
      <c r="Q2" s="45" t="s">
        <v>94</v>
      </c>
      <c r="R2" s="54"/>
      <c r="S2" s="54"/>
      <c r="T2" s="54"/>
      <c r="U2" s="54"/>
    </row>
    <row r="3" spans="1:21" x14ac:dyDescent="0.3">
      <c r="A3" s="71" t="s">
        <v>67</v>
      </c>
      <c r="B3" s="75">
        <v>28</v>
      </c>
      <c r="C3" s="55">
        <v>550.9</v>
      </c>
      <c r="D3" s="76">
        <v>15425.16</v>
      </c>
      <c r="E3" s="75">
        <v>80</v>
      </c>
      <c r="F3" s="55">
        <v>573</v>
      </c>
      <c r="G3" s="76">
        <v>45840</v>
      </c>
      <c r="H3" s="75">
        <v>41</v>
      </c>
      <c r="I3" s="55">
        <v>614.94000000000005</v>
      </c>
      <c r="J3" s="76">
        <v>25212.59</v>
      </c>
      <c r="K3" s="75">
        <v>67</v>
      </c>
      <c r="L3" s="55">
        <v>567.27</v>
      </c>
      <c r="M3" s="56">
        <v>38007.089999999997</v>
      </c>
      <c r="N3" s="44" t="str">
        <f t="shared" si="0"/>
        <v>Agenda 500ml-nos</v>
      </c>
      <c r="O3" s="30" t="s">
        <v>42</v>
      </c>
      <c r="Q3" s="45" t="s">
        <v>89</v>
      </c>
      <c r="R3" s="54">
        <v>35</v>
      </c>
      <c r="S3" s="54">
        <v>100</v>
      </c>
      <c r="T3" s="54">
        <v>35</v>
      </c>
      <c r="U3" s="54">
        <v>100</v>
      </c>
    </row>
    <row r="4" spans="1:21" x14ac:dyDescent="0.3">
      <c r="A4" s="71" t="s">
        <v>68</v>
      </c>
      <c r="B4" s="77"/>
      <c r="C4" s="57"/>
      <c r="D4" s="78"/>
      <c r="E4" s="79">
        <v>24</v>
      </c>
      <c r="F4" s="55">
        <v>2950</v>
      </c>
      <c r="G4" s="76">
        <v>70800</v>
      </c>
      <c r="H4" s="79">
        <v>24</v>
      </c>
      <c r="I4" s="55">
        <v>3957.62</v>
      </c>
      <c r="J4" s="76">
        <v>94982.88</v>
      </c>
      <c r="K4" s="77"/>
      <c r="L4" s="57"/>
      <c r="M4" s="58"/>
      <c r="N4" s="44" t="str">
        <f t="shared" si="0"/>
        <v>Aqua K-Othrine (1ltr Pkt)-nos</v>
      </c>
      <c r="O4" s="30" t="s">
        <v>43</v>
      </c>
      <c r="Q4" s="45" t="s">
        <v>42</v>
      </c>
      <c r="R4" s="54">
        <v>28</v>
      </c>
      <c r="S4" s="54">
        <v>80</v>
      </c>
      <c r="T4" s="54">
        <v>41</v>
      </c>
      <c r="U4" s="54">
        <v>67</v>
      </c>
    </row>
    <row r="5" spans="1:21" x14ac:dyDescent="0.3">
      <c r="A5" s="71" t="s">
        <v>69</v>
      </c>
      <c r="B5" s="80">
        <v>1</v>
      </c>
      <c r="C5" s="55">
        <v>3000</v>
      </c>
      <c r="D5" s="76">
        <v>3000</v>
      </c>
      <c r="E5" s="77"/>
      <c r="F5" s="57"/>
      <c r="G5" s="78"/>
      <c r="H5" s="77"/>
      <c r="I5" s="57"/>
      <c r="J5" s="78"/>
      <c r="K5" s="80">
        <v>1</v>
      </c>
      <c r="L5" s="55">
        <v>3000</v>
      </c>
      <c r="M5" s="56">
        <v>3000</v>
      </c>
      <c r="N5" s="44" t="str">
        <f t="shared" si="0"/>
        <v>Barcelo GR2-nos</v>
      </c>
      <c r="O5" s="30" t="s">
        <v>90</v>
      </c>
      <c r="Q5" s="45" t="s">
        <v>43</v>
      </c>
      <c r="R5" s="54"/>
      <c r="S5" s="54">
        <v>24</v>
      </c>
      <c r="T5" s="54">
        <v>24</v>
      </c>
      <c r="U5" s="54"/>
    </row>
    <row r="6" spans="1:21" x14ac:dyDescent="0.3">
      <c r="A6" s="71" t="s">
        <v>70</v>
      </c>
      <c r="B6" s="77"/>
      <c r="C6" s="57"/>
      <c r="D6" s="78"/>
      <c r="E6" s="77"/>
      <c r="F6" s="57"/>
      <c r="G6" s="78"/>
      <c r="H6" s="77"/>
      <c r="I6" s="57"/>
      <c r="J6" s="78"/>
      <c r="K6" s="77"/>
      <c r="L6" s="57"/>
      <c r="M6" s="58"/>
      <c r="N6" s="44" t="str">
        <f t="shared" si="0"/>
        <v>Barcelo Tab.-nos</v>
      </c>
      <c r="O6" s="30" t="s">
        <v>91</v>
      </c>
      <c r="Q6" s="45" t="s">
        <v>90</v>
      </c>
      <c r="R6" s="54">
        <v>1</v>
      </c>
      <c r="S6" s="54"/>
      <c r="T6" s="54"/>
      <c r="U6" s="54">
        <v>1</v>
      </c>
    </row>
    <row r="7" spans="1:21" x14ac:dyDescent="0.3">
      <c r="A7" s="71" t="s">
        <v>71</v>
      </c>
      <c r="B7" s="77"/>
      <c r="C7" s="57"/>
      <c r="D7" s="78"/>
      <c r="E7" s="80">
        <v>10</v>
      </c>
      <c r="F7" s="55">
        <v>1910</v>
      </c>
      <c r="G7" s="76">
        <v>19100</v>
      </c>
      <c r="H7" s="80">
        <v>8</v>
      </c>
      <c r="I7" s="55">
        <v>2105.9299999999998</v>
      </c>
      <c r="J7" s="76">
        <v>16847.439999999999</v>
      </c>
      <c r="K7" s="80">
        <v>2</v>
      </c>
      <c r="L7" s="55">
        <v>1910</v>
      </c>
      <c r="M7" s="56">
        <v>3820</v>
      </c>
      <c r="N7" s="44" t="str">
        <f t="shared" si="0"/>
        <v>BILARV WP25 (500gm Pack)-nos</v>
      </c>
      <c r="O7" s="30" t="s">
        <v>92</v>
      </c>
      <c r="Q7" s="45" t="s">
        <v>91</v>
      </c>
      <c r="R7" s="54"/>
      <c r="S7" s="54"/>
      <c r="T7" s="54"/>
      <c r="U7" s="54"/>
    </row>
    <row r="8" spans="1:21" x14ac:dyDescent="0.3">
      <c r="A8" s="71" t="s">
        <v>72</v>
      </c>
      <c r="B8" s="79">
        <v>21</v>
      </c>
      <c r="C8" s="55">
        <v>1558.07</v>
      </c>
      <c r="D8" s="76">
        <v>32719.54</v>
      </c>
      <c r="E8" s="79">
        <v>12</v>
      </c>
      <c r="F8" s="55">
        <v>1570</v>
      </c>
      <c r="G8" s="76">
        <v>18840</v>
      </c>
      <c r="H8" s="79">
        <v>14</v>
      </c>
      <c r="I8" s="55">
        <v>1722.16</v>
      </c>
      <c r="J8" s="76">
        <v>24110.21</v>
      </c>
      <c r="K8" s="79">
        <v>19</v>
      </c>
      <c r="L8" s="55">
        <v>1562.41</v>
      </c>
      <c r="M8" s="56">
        <v>29685.8</v>
      </c>
      <c r="N8" s="44" t="str">
        <f t="shared" si="0"/>
        <v>KINGFOG UL10-nos</v>
      </c>
      <c r="O8" s="30" t="s">
        <v>93</v>
      </c>
      <c r="Q8" s="45" t="s">
        <v>92</v>
      </c>
      <c r="R8" s="54"/>
      <c r="S8" s="54">
        <v>10</v>
      </c>
      <c r="T8" s="54">
        <v>8</v>
      </c>
      <c r="U8" s="54">
        <v>2</v>
      </c>
    </row>
    <row r="9" spans="1:21" x14ac:dyDescent="0.3">
      <c r="A9" s="71" t="s">
        <v>73</v>
      </c>
      <c r="B9" s="81">
        <v>28</v>
      </c>
      <c r="C9" s="55">
        <v>535.23</v>
      </c>
      <c r="D9" s="76">
        <v>14986.42</v>
      </c>
      <c r="E9" s="81">
        <v>320</v>
      </c>
      <c r="F9" s="55">
        <v>548</v>
      </c>
      <c r="G9" s="76">
        <v>175360</v>
      </c>
      <c r="H9" s="81">
        <v>292</v>
      </c>
      <c r="I9" s="55">
        <v>556.20000000000005</v>
      </c>
      <c r="J9" s="76">
        <v>162410.57</v>
      </c>
      <c r="K9" s="81">
        <v>56</v>
      </c>
      <c r="L9" s="55">
        <v>546.97</v>
      </c>
      <c r="M9" s="56">
        <v>30630.46</v>
      </c>
      <c r="N9" s="44" t="str">
        <f t="shared" si="0"/>
        <v>K-Obiol (1kg Pkt)-nos</v>
      </c>
      <c r="O9" s="30" t="s">
        <v>44</v>
      </c>
      <c r="Q9" s="45" t="s">
        <v>93</v>
      </c>
      <c r="R9" s="54">
        <v>21</v>
      </c>
      <c r="S9" s="54">
        <v>12</v>
      </c>
      <c r="T9" s="54">
        <v>14</v>
      </c>
      <c r="U9" s="54">
        <v>19</v>
      </c>
    </row>
    <row r="10" spans="1:21" x14ac:dyDescent="0.3">
      <c r="A10" s="71" t="s">
        <v>74</v>
      </c>
      <c r="B10" s="77"/>
      <c r="C10" s="57"/>
      <c r="D10" s="78"/>
      <c r="E10" s="77"/>
      <c r="F10" s="57"/>
      <c r="G10" s="78"/>
      <c r="H10" s="77"/>
      <c r="I10" s="57"/>
      <c r="J10" s="78"/>
      <c r="K10" s="77"/>
      <c r="L10" s="57"/>
      <c r="M10" s="58"/>
      <c r="N10" s="44" t="str">
        <f t="shared" si="0"/>
        <v>K-Othrine 50 Ml-nos</v>
      </c>
      <c r="O10" s="30" t="s">
        <v>94</v>
      </c>
      <c r="Q10" s="45" t="s">
        <v>44</v>
      </c>
      <c r="R10" s="54">
        <v>28</v>
      </c>
      <c r="S10" s="54">
        <v>320</v>
      </c>
      <c r="T10" s="54">
        <v>292</v>
      </c>
      <c r="U10" s="54">
        <v>56</v>
      </c>
    </row>
    <row r="11" spans="1:21" x14ac:dyDescent="0.3">
      <c r="A11" s="71" t="s">
        <v>75</v>
      </c>
      <c r="B11" s="79">
        <v>16</v>
      </c>
      <c r="C11" s="55">
        <v>1056.23</v>
      </c>
      <c r="D11" s="76">
        <v>16899.68</v>
      </c>
      <c r="E11" s="79">
        <v>30</v>
      </c>
      <c r="F11" s="55">
        <v>1154</v>
      </c>
      <c r="G11" s="76">
        <v>34620</v>
      </c>
      <c r="H11" s="79">
        <v>15</v>
      </c>
      <c r="I11" s="55">
        <v>1283.9000000000001</v>
      </c>
      <c r="J11" s="76">
        <v>19258.43</v>
      </c>
      <c r="K11" s="79">
        <v>31</v>
      </c>
      <c r="L11" s="55">
        <v>1119.99</v>
      </c>
      <c r="M11" s="56">
        <v>34719.78</v>
      </c>
      <c r="N11" s="44" t="str">
        <f t="shared" si="0"/>
        <v>K-Othrin SC25 (1LTR)-nos</v>
      </c>
      <c r="O11" s="30" t="s">
        <v>95</v>
      </c>
      <c r="Q11" s="45" t="s">
        <v>95</v>
      </c>
      <c r="R11" s="54">
        <v>16</v>
      </c>
      <c r="S11" s="54">
        <v>30</v>
      </c>
      <c r="T11" s="54">
        <v>15</v>
      </c>
      <c r="U11" s="54">
        <v>31</v>
      </c>
    </row>
    <row r="12" spans="1:21" x14ac:dyDescent="0.3">
      <c r="A12" s="71" t="s">
        <v>76</v>
      </c>
      <c r="B12" s="75">
        <v>6</v>
      </c>
      <c r="C12" s="55">
        <v>645.34</v>
      </c>
      <c r="D12" s="76">
        <v>3872.03</v>
      </c>
      <c r="E12" s="75">
        <v>12</v>
      </c>
      <c r="F12" s="55">
        <v>450</v>
      </c>
      <c r="G12" s="76">
        <v>5400</v>
      </c>
      <c r="H12" s="75">
        <v>5</v>
      </c>
      <c r="I12" s="55">
        <v>655</v>
      </c>
      <c r="J12" s="76">
        <v>3275</v>
      </c>
      <c r="K12" s="75">
        <v>13</v>
      </c>
      <c r="L12" s="55">
        <v>515.11</v>
      </c>
      <c r="M12" s="56">
        <v>6696.47</v>
      </c>
      <c r="N12" s="44" t="str">
        <f t="shared" si="0"/>
        <v>Maxforce Forte RB0 03 (35gr)-nos</v>
      </c>
      <c r="O12" s="30" t="s">
        <v>96</v>
      </c>
      <c r="Q12" s="45" t="s">
        <v>96</v>
      </c>
      <c r="R12" s="54">
        <v>6</v>
      </c>
      <c r="S12" s="54">
        <v>12</v>
      </c>
      <c r="T12" s="54">
        <v>5</v>
      </c>
      <c r="U12" s="54">
        <v>13</v>
      </c>
    </row>
    <row r="13" spans="1:21" x14ac:dyDescent="0.3">
      <c r="A13" s="71" t="s">
        <v>77</v>
      </c>
      <c r="B13" s="79">
        <v>5</v>
      </c>
      <c r="C13" s="55">
        <v>2456.4299999999998</v>
      </c>
      <c r="D13" s="76">
        <v>12282.14</v>
      </c>
      <c r="E13" s="79">
        <v>10</v>
      </c>
      <c r="F13" s="55">
        <v>2454.6</v>
      </c>
      <c r="G13" s="76">
        <v>24546</v>
      </c>
      <c r="H13" s="79">
        <v>6</v>
      </c>
      <c r="I13" s="55">
        <v>2701.41</v>
      </c>
      <c r="J13" s="76">
        <v>16208.47</v>
      </c>
      <c r="K13" s="79">
        <v>9</v>
      </c>
      <c r="L13" s="55">
        <v>2455.21</v>
      </c>
      <c r="M13" s="56">
        <v>22096.880000000001</v>
      </c>
      <c r="N13" s="44" t="str">
        <f t="shared" si="0"/>
        <v>Premise 1ltr-nos</v>
      </c>
      <c r="O13" s="30" t="s">
        <v>97</v>
      </c>
      <c r="Q13" s="45" t="s">
        <v>97</v>
      </c>
      <c r="R13" s="54">
        <v>5</v>
      </c>
      <c r="S13" s="54">
        <v>10</v>
      </c>
      <c r="T13" s="54">
        <v>6</v>
      </c>
      <c r="U13" s="54">
        <v>9</v>
      </c>
    </row>
    <row r="14" spans="1:21" x14ac:dyDescent="0.3">
      <c r="A14" s="71" t="s">
        <v>78</v>
      </c>
      <c r="B14" s="75">
        <v>74</v>
      </c>
      <c r="C14" s="55">
        <v>646.26</v>
      </c>
      <c r="D14" s="76">
        <v>47823.22</v>
      </c>
      <c r="E14" s="75">
        <v>80</v>
      </c>
      <c r="F14" s="55">
        <v>644.1</v>
      </c>
      <c r="G14" s="76">
        <v>51528</v>
      </c>
      <c r="H14" s="75">
        <v>74</v>
      </c>
      <c r="I14" s="55">
        <v>671.21</v>
      </c>
      <c r="J14" s="76">
        <v>49669.4</v>
      </c>
      <c r="K14" s="75">
        <v>80</v>
      </c>
      <c r="L14" s="55">
        <v>645.14</v>
      </c>
      <c r="M14" s="56">
        <v>51611.02</v>
      </c>
      <c r="N14" s="44" t="str">
        <f t="shared" si="0"/>
        <v>Premise 250ml-nos</v>
      </c>
      <c r="O14" s="30" t="s">
        <v>98</v>
      </c>
      <c r="Q14" s="45" t="s">
        <v>98</v>
      </c>
      <c r="R14" s="54">
        <v>74</v>
      </c>
      <c r="S14" s="54">
        <v>80</v>
      </c>
      <c r="T14" s="54">
        <v>74</v>
      </c>
      <c r="U14" s="54">
        <v>80</v>
      </c>
    </row>
    <row r="15" spans="1:21" x14ac:dyDescent="0.3">
      <c r="A15" s="71" t="s">
        <v>79</v>
      </c>
      <c r="B15" s="77"/>
      <c r="C15" s="57"/>
      <c r="D15" s="78"/>
      <c r="E15" s="77"/>
      <c r="F15" s="57"/>
      <c r="G15" s="78"/>
      <c r="H15" s="77"/>
      <c r="I15" s="57"/>
      <c r="J15" s="78"/>
      <c r="K15" s="77"/>
      <c r="L15" s="57"/>
      <c r="M15" s="58"/>
      <c r="N15" s="44" t="str">
        <f t="shared" si="0"/>
        <v>Quick Bayt-nos</v>
      </c>
      <c r="O15" s="30" t="s">
        <v>99</v>
      </c>
      <c r="Q15" s="45" t="s">
        <v>99</v>
      </c>
      <c r="R15" s="54">
        <v>37</v>
      </c>
      <c r="S15" s="54"/>
      <c r="T15" s="54"/>
      <c r="U15" s="54">
        <v>37</v>
      </c>
    </row>
    <row r="16" spans="1:21" x14ac:dyDescent="0.3">
      <c r="A16" s="71" t="s">
        <v>80</v>
      </c>
      <c r="B16" s="75">
        <v>10</v>
      </c>
      <c r="C16" s="55">
        <v>2800</v>
      </c>
      <c r="D16" s="76">
        <v>28000</v>
      </c>
      <c r="E16" s="77"/>
      <c r="F16" s="57"/>
      <c r="G16" s="78"/>
      <c r="H16" s="77"/>
      <c r="I16" s="57"/>
      <c r="J16" s="78"/>
      <c r="K16" s="75">
        <v>10</v>
      </c>
      <c r="L16" s="55">
        <v>2800</v>
      </c>
      <c r="M16" s="56">
        <v>28000</v>
      </c>
      <c r="N16" s="44" t="str">
        <f t="shared" si="0"/>
        <v>Quick Bayt (2 Kg Pack)-nos</v>
      </c>
      <c r="O16" s="30" t="s">
        <v>100</v>
      </c>
      <c r="Q16" s="45" t="s">
        <v>100</v>
      </c>
      <c r="R16" s="54">
        <v>10</v>
      </c>
      <c r="S16" s="54"/>
      <c r="T16" s="54"/>
      <c r="U16" s="54">
        <v>10</v>
      </c>
    </row>
    <row r="17" spans="1:21" x14ac:dyDescent="0.3">
      <c r="A17" s="71" t="s">
        <v>81</v>
      </c>
      <c r="B17" s="80">
        <v>37</v>
      </c>
      <c r="C17" s="55">
        <v>66.3</v>
      </c>
      <c r="D17" s="76">
        <v>2453.27</v>
      </c>
      <c r="E17" s="77"/>
      <c r="F17" s="57"/>
      <c r="G17" s="78"/>
      <c r="H17" s="77"/>
      <c r="I17" s="57"/>
      <c r="J17" s="78"/>
      <c r="K17" s="80">
        <v>37</v>
      </c>
      <c r="L17" s="55">
        <v>66.3</v>
      </c>
      <c r="M17" s="56">
        <v>2453.27</v>
      </c>
      <c r="N17" s="44" t="str">
        <f t="shared" si="0"/>
        <v>QUICK BAYT GR0 5 (50gm Pack)-nos</v>
      </c>
      <c r="O17" s="30" t="s">
        <v>99</v>
      </c>
      <c r="Q17" s="45" t="s">
        <v>101</v>
      </c>
      <c r="R17" s="54">
        <v>14</v>
      </c>
      <c r="S17" s="54">
        <v>400</v>
      </c>
      <c r="T17" s="54">
        <v>34</v>
      </c>
      <c r="U17" s="54">
        <v>380</v>
      </c>
    </row>
    <row r="18" spans="1:21" x14ac:dyDescent="0.3">
      <c r="A18" s="71" t="s">
        <v>82</v>
      </c>
      <c r="B18" s="75">
        <v>14</v>
      </c>
      <c r="C18" s="55">
        <v>20.58</v>
      </c>
      <c r="D18" s="76">
        <v>288.05</v>
      </c>
      <c r="E18" s="75">
        <v>400</v>
      </c>
      <c r="F18" s="55">
        <v>24</v>
      </c>
      <c r="G18" s="76">
        <v>9600</v>
      </c>
      <c r="H18" s="75">
        <v>34</v>
      </c>
      <c r="I18" s="55">
        <v>23.6</v>
      </c>
      <c r="J18" s="76">
        <v>802.4</v>
      </c>
      <c r="K18" s="75">
        <v>380</v>
      </c>
      <c r="L18" s="55">
        <v>23.88</v>
      </c>
      <c r="M18" s="56">
        <v>9075.98</v>
      </c>
      <c r="N18" s="44" t="str">
        <f t="shared" si="0"/>
        <v>Racumin Sure RB0 005 (20*100G)-nos</v>
      </c>
      <c r="O18" s="30" t="s">
        <v>101</v>
      </c>
      <c r="Q18" s="45" t="s">
        <v>102</v>
      </c>
      <c r="R18" s="54">
        <v>-38</v>
      </c>
      <c r="S18" s="54">
        <v>140</v>
      </c>
      <c r="T18" s="54">
        <v>74</v>
      </c>
      <c r="U18" s="54">
        <v>28</v>
      </c>
    </row>
    <row r="19" spans="1:21" x14ac:dyDescent="0.3">
      <c r="A19" s="71" t="s">
        <v>83</v>
      </c>
      <c r="B19" s="79">
        <v>-38</v>
      </c>
      <c r="C19" s="55">
        <v>703.83</v>
      </c>
      <c r="D19" s="76">
        <v>-26745.54</v>
      </c>
      <c r="E19" s="79">
        <v>140</v>
      </c>
      <c r="F19" s="55">
        <v>707</v>
      </c>
      <c r="G19" s="76">
        <v>98980</v>
      </c>
      <c r="H19" s="79">
        <v>74</v>
      </c>
      <c r="I19" s="55">
        <v>716.72</v>
      </c>
      <c r="J19" s="76">
        <v>53037.07</v>
      </c>
      <c r="K19" s="79">
        <v>28</v>
      </c>
      <c r="L19" s="55">
        <v>708.18</v>
      </c>
      <c r="M19" s="56">
        <v>19829.07</v>
      </c>
      <c r="N19" s="44" t="str">
        <f t="shared" si="0"/>
        <v>Responsar 025 Sc-nos</v>
      </c>
      <c r="O19" s="30" t="s">
        <v>102</v>
      </c>
      <c r="Q19" s="45" t="s">
        <v>103</v>
      </c>
      <c r="R19" s="54">
        <v>9</v>
      </c>
      <c r="S19" s="54">
        <v>100</v>
      </c>
      <c r="T19" s="54">
        <v>100</v>
      </c>
      <c r="U19" s="54">
        <v>9</v>
      </c>
    </row>
    <row r="20" spans="1:21" x14ac:dyDescent="0.3">
      <c r="A20" s="71" t="s">
        <v>84</v>
      </c>
      <c r="B20" s="79">
        <v>9</v>
      </c>
      <c r="C20" s="55">
        <v>1300.57</v>
      </c>
      <c r="D20" s="76">
        <v>11705.13</v>
      </c>
      <c r="E20" s="79">
        <v>100</v>
      </c>
      <c r="F20" s="55">
        <v>1431</v>
      </c>
      <c r="G20" s="76">
        <v>143100</v>
      </c>
      <c r="H20" s="79">
        <v>100</v>
      </c>
      <c r="I20" s="55">
        <v>1737.05</v>
      </c>
      <c r="J20" s="76">
        <v>173704.8</v>
      </c>
      <c r="K20" s="79">
        <v>9</v>
      </c>
      <c r="L20" s="55">
        <v>1420.23</v>
      </c>
      <c r="M20" s="56">
        <v>12782.07</v>
      </c>
      <c r="N20" s="44" t="str">
        <f t="shared" si="0"/>
        <v>Solfac 050 EW (1ltr Pkt)-nos</v>
      </c>
      <c r="O20" s="30" t="s">
        <v>103</v>
      </c>
      <c r="Q20" s="45" t="s">
        <v>104</v>
      </c>
      <c r="R20" s="54">
        <v>31</v>
      </c>
      <c r="S20" s="54">
        <v>50</v>
      </c>
      <c r="T20" s="54">
        <v>31</v>
      </c>
      <c r="U20" s="54">
        <v>50</v>
      </c>
    </row>
    <row r="21" spans="1:21" x14ac:dyDescent="0.3">
      <c r="A21" s="71" t="s">
        <v>85</v>
      </c>
      <c r="B21" s="75">
        <v>31</v>
      </c>
      <c r="C21" s="55">
        <v>149.15</v>
      </c>
      <c r="D21" s="76">
        <v>4623.7299999999996</v>
      </c>
      <c r="E21" s="75">
        <v>50</v>
      </c>
      <c r="F21" s="55">
        <v>149</v>
      </c>
      <c r="G21" s="76">
        <v>7450</v>
      </c>
      <c r="H21" s="75">
        <v>31</v>
      </c>
      <c r="I21" s="55">
        <v>155.97999999999999</v>
      </c>
      <c r="J21" s="76">
        <v>4835.26</v>
      </c>
      <c r="K21" s="75">
        <v>50</v>
      </c>
      <c r="L21" s="55">
        <v>149.06</v>
      </c>
      <c r="M21" s="56">
        <v>7452.92</v>
      </c>
      <c r="N21" s="44" t="str">
        <f t="shared" si="0"/>
        <v>Solfac (100ml)-nos</v>
      </c>
      <c r="O21" s="30" t="s">
        <v>104</v>
      </c>
      <c r="Q21" s="45" t="s">
        <v>105</v>
      </c>
      <c r="R21" s="54">
        <v>30</v>
      </c>
      <c r="S21" s="54"/>
      <c r="T21" s="54"/>
      <c r="U21" s="54">
        <v>30</v>
      </c>
    </row>
    <row r="22" spans="1:21" x14ac:dyDescent="0.3">
      <c r="A22" s="71" t="s">
        <v>86</v>
      </c>
      <c r="B22" s="75">
        <v>30</v>
      </c>
      <c r="C22" s="55">
        <v>70</v>
      </c>
      <c r="D22" s="76">
        <v>2100</v>
      </c>
      <c r="E22" s="77"/>
      <c r="F22" s="57"/>
      <c r="G22" s="78"/>
      <c r="H22" s="77"/>
      <c r="I22" s="57"/>
      <c r="J22" s="78"/>
      <c r="K22" s="75">
        <v>30</v>
      </c>
      <c r="L22" s="55">
        <v>70</v>
      </c>
      <c r="M22" s="56">
        <v>2100</v>
      </c>
      <c r="N22" s="44" t="str">
        <f t="shared" si="0"/>
        <v>Solfac (20gm)-nos</v>
      </c>
      <c r="O22" s="30" t="s">
        <v>105</v>
      </c>
      <c r="Q22" s="45" t="s">
        <v>106</v>
      </c>
      <c r="R22" s="54">
        <v>20</v>
      </c>
      <c r="S22" s="54">
        <v>40</v>
      </c>
      <c r="T22" s="54">
        <v>18</v>
      </c>
      <c r="U22" s="54">
        <v>42</v>
      </c>
    </row>
    <row r="23" spans="1:21" x14ac:dyDescent="0.3">
      <c r="A23" s="71" t="s">
        <v>87</v>
      </c>
      <c r="B23" s="75">
        <v>20</v>
      </c>
      <c r="C23" s="55">
        <v>1376.93</v>
      </c>
      <c r="D23" s="76">
        <v>27538.6</v>
      </c>
      <c r="E23" s="75">
        <v>40</v>
      </c>
      <c r="F23" s="55">
        <v>1360</v>
      </c>
      <c r="G23" s="76">
        <v>54400</v>
      </c>
      <c r="H23" s="75">
        <v>18</v>
      </c>
      <c r="I23" s="55">
        <v>1413.37</v>
      </c>
      <c r="J23" s="76">
        <v>25440.62</v>
      </c>
      <c r="K23" s="75">
        <v>42</v>
      </c>
      <c r="L23" s="55">
        <v>1365.64</v>
      </c>
      <c r="M23" s="56">
        <v>57357.02</v>
      </c>
      <c r="N23" s="44" t="str">
        <f t="shared" si="0"/>
        <v>Temprid (500ml)-nos</v>
      </c>
      <c r="O23" s="30" t="s">
        <v>106</v>
      </c>
      <c r="Q23" s="45" t="s">
        <v>107</v>
      </c>
      <c r="R23" s="54">
        <v>134</v>
      </c>
      <c r="S23" s="54">
        <v>200</v>
      </c>
      <c r="T23" s="54">
        <v>125</v>
      </c>
      <c r="U23" s="54">
        <v>209</v>
      </c>
    </row>
    <row r="24" spans="1:21" x14ac:dyDescent="0.3">
      <c r="A24" s="71" t="s">
        <v>88</v>
      </c>
      <c r="B24" s="80">
        <v>134</v>
      </c>
      <c r="C24" s="55">
        <v>144.16999999999999</v>
      </c>
      <c r="D24" s="76">
        <v>19319.419999999998</v>
      </c>
      <c r="E24" s="80">
        <v>200</v>
      </c>
      <c r="F24" s="55">
        <v>148</v>
      </c>
      <c r="G24" s="76">
        <v>29600</v>
      </c>
      <c r="H24" s="80">
        <v>125</v>
      </c>
      <c r="I24" s="55">
        <v>150.37</v>
      </c>
      <c r="J24" s="76">
        <v>18796.2</v>
      </c>
      <c r="K24" s="80">
        <v>209</v>
      </c>
      <c r="L24" s="55">
        <v>146.47</v>
      </c>
      <c r="M24" s="56">
        <v>30611.25</v>
      </c>
      <c r="N24" s="44" t="str">
        <f t="shared" si="0"/>
        <v>Temprid (50ml)-nos</v>
      </c>
      <c r="O24" s="30" t="s">
        <v>107</v>
      </c>
      <c r="Q24" s="45" t="s">
        <v>20</v>
      </c>
      <c r="R24" s="54">
        <v>461</v>
      </c>
      <c r="S24" s="54">
        <v>1608</v>
      </c>
      <c r="T24" s="54">
        <v>896</v>
      </c>
      <c r="U24" s="54">
        <v>1173</v>
      </c>
    </row>
    <row r="25" spans="1:2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 s="44"/>
      <c r="Q25"/>
      <c r="R25"/>
      <c r="S25"/>
      <c r="T25"/>
      <c r="U25"/>
    </row>
    <row r="26" spans="1:2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 s="44"/>
      <c r="Q26"/>
      <c r="R26"/>
      <c r="S26"/>
      <c r="T26"/>
      <c r="U26"/>
    </row>
    <row r="27" spans="1:2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 s="44"/>
      <c r="Q27"/>
      <c r="R27"/>
      <c r="S27"/>
      <c r="T27"/>
      <c r="U27"/>
    </row>
    <row r="28" spans="1:2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 s="44"/>
      <c r="Q28"/>
      <c r="R28"/>
      <c r="S28"/>
      <c r="T28"/>
      <c r="U28"/>
    </row>
    <row r="29" spans="1:2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 s="44"/>
      <c r="Q29"/>
      <c r="R29"/>
      <c r="S29"/>
      <c r="T29"/>
      <c r="U29"/>
    </row>
    <row r="30" spans="1:2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 s="44"/>
      <c r="Q30"/>
      <c r="R30"/>
      <c r="S30"/>
      <c r="T30"/>
      <c r="U30"/>
    </row>
    <row r="31" spans="1:2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 s="44"/>
      <c r="Q31"/>
      <c r="R31"/>
      <c r="S31"/>
      <c r="T31"/>
      <c r="U31"/>
    </row>
    <row r="32" spans="1:2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 s="44"/>
      <c r="Q32"/>
      <c r="R32"/>
      <c r="S32"/>
      <c r="T32"/>
      <c r="U32"/>
    </row>
    <row r="33" spans="1:2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 s="44"/>
      <c r="Q33"/>
      <c r="R33"/>
      <c r="S33"/>
      <c r="T33"/>
      <c r="U33"/>
    </row>
    <row r="34" spans="1:2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 s="44"/>
      <c r="Q34"/>
      <c r="R34"/>
      <c r="S34"/>
      <c r="T34"/>
      <c r="U34"/>
    </row>
    <row r="35" spans="1:2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 s="44"/>
      <c r="Q35"/>
      <c r="R35"/>
      <c r="S35"/>
      <c r="T35"/>
      <c r="U35"/>
    </row>
    <row r="36" spans="1:2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 s="44"/>
      <c r="Q36"/>
      <c r="R36"/>
      <c r="S36"/>
      <c r="T36"/>
      <c r="U36"/>
    </row>
    <row r="37" spans="1:2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 s="44"/>
      <c r="Q37"/>
      <c r="R37"/>
      <c r="S37"/>
      <c r="T37"/>
      <c r="U37"/>
    </row>
    <row r="38" spans="1:2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 s="44"/>
      <c r="Q38"/>
      <c r="R38"/>
      <c r="S38"/>
      <c r="T38"/>
      <c r="U38"/>
    </row>
    <row r="39" spans="1:2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 s="44"/>
      <c r="Q39"/>
      <c r="R39"/>
      <c r="S39"/>
      <c r="T39"/>
      <c r="U39"/>
    </row>
    <row r="40" spans="1:2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 s="44"/>
      <c r="Q40"/>
      <c r="R40"/>
      <c r="S40"/>
      <c r="T40"/>
      <c r="U40"/>
    </row>
    <row r="41" spans="1:2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 s="44"/>
      <c r="Q41"/>
      <c r="R41"/>
      <c r="S41"/>
      <c r="T41"/>
      <c r="U41"/>
    </row>
    <row r="42" spans="1:2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 s="44"/>
      <c r="Q42"/>
      <c r="R42"/>
      <c r="S42"/>
      <c r="T42"/>
      <c r="U42"/>
    </row>
    <row r="43" spans="1:2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 s="44"/>
      <c r="Q43"/>
      <c r="R43"/>
      <c r="S43"/>
      <c r="T43"/>
      <c r="U43"/>
    </row>
    <row r="44" spans="1:2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 s="44"/>
      <c r="Q44"/>
      <c r="R44"/>
      <c r="S44"/>
      <c r="T44"/>
      <c r="U44"/>
    </row>
    <row r="45" spans="1:2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 s="44"/>
      <c r="Q45"/>
      <c r="R45"/>
      <c r="S45"/>
      <c r="T45"/>
      <c r="U45"/>
    </row>
    <row r="46" spans="1:2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 s="44"/>
      <c r="Q46"/>
      <c r="R46"/>
      <c r="S46"/>
      <c r="T46"/>
      <c r="U46"/>
    </row>
    <row r="47" spans="1:2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 s="44"/>
      <c r="Q47"/>
      <c r="R47"/>
      <c r="S47"/>
      <c r="T47"/>
      <c r="U47"/>
    </row>
    <row r="48" spans="1:2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 s="44"/>
      <c r="Q48"/>
      <c r="R48"/>
      <c r="S48"/>
      <c r="T48"/>
      <c r="U48"/>
    </row>
    <row r="49" spans="1:21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 s="44"/>
      <c r="Q49"/>
      <c r="R49"/>
      <c r="S49"/>
      <c r="T49"/>
      <c r="U49"/>
    </row>
    <row r="50" spans="1:21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 s="44"/>
      <c r="Q50"/>
      <c r="R50"/>
      <c r="S50"/>
      <c r="T50"/>
      <c r="U50"/>
    </row>
    <row r="51" spans="1:21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 s="44"/>
      <c r="Q51"/>
      <c r="R51"/>
      <c r="S51"/>
      <c r="T51"/>
      <c r="U51"/>
    </row>
    <row r="52" spans="1:21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 s="44"/>
      <c r="Q52"/>
      <c r="R52"/>
      <c r="S52"/>
      <c r="T52"/>
      <c r="U52"/>
    </row>
    <row r="53" spans="1:21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 s="44"/>
      <c r="Q53"/>
      <c r="R53"/>
      <c r="S53"/>
      <c r="T53"/>
      <c r="U53"/>
    </row>
    <row r="54" spans="1:21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 s="44"/>
      <c r="Q54"/>
      <c r="R54"/>
      <c r="S54"/>
      <c r="T54"/>
      <c r="U54"/>
    </row>
    <row r="55" spans="1:21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 s="44"/>
      <c r="Q55"/>
      <c r="R55"/>
      <c r="S55"/>
      <c r="T55"/>
      <c r="U55"/>
    </row>
    <row r="56" spans="1:21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 s="44"/>
      <c r="Q56"/>
      <c r="R56"/>
      <c r="S56"/>
      <c r="T56"/>
      <c r="U56"/>
    </row>
    <row r="57" spans="1:21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 s="44"/>
      <c r="Q57"/>
      <c r="R57"/>
      <c r="S57"/>
      <c r="T57"/>
      <c r="U57"/>
    </row>
    <row r="58" spans="1:21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 s="44"/>
      <c r="Q58"/>
      <c r="R58"/>
      <c r="S58"/>
      <c r="T58"/>
      <c r="U58"/>
    </row>
    <row r="59" spans="1:21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 s="44"/>
      <c r="Q59"/>
      <c r="R59"/>
      <c r="S59"/>
      <c r="T59"/>
      <c r="U59"/>
    </row>
    <row r="60" spans="1:21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 s="44"/>
      <c r="Q60"/>
      <c r="R60"/>
      <c r="S60"/>
      <c r="T60"/>
      <c r="U60"/>
    </row>
    <row r="61" spans="1:21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 s="44"/>
      <c r="Q61"/>
      <c r="R61"/>
      <c r="S61"/>
      <c r="T61"/>
      <c r="U61"/>
    </row>
    <row r="62" spans="1:21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 s="44"/>
      <c r="Q62"/>
      <c r="R62"/>
      <c r="S62"/>
      <c r="T62"/>
      <c r="U62"/>
    </row>
    <row r="63" spans="1:21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 s="44"/>
      <c r="Q63"/>
      <c r="R63"/>
      <c r="S63"/>
      <c r="T63"/>
      <c r="U63"/>
    </row>
    <row r="64" spans="1:21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 s="44"/>
      <c r="Q64"/>
      <c r="R64"/>
      <c r="S64"/>
      <c r="T64"/>
      <c r="U64"/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/>
      <c r="R65"/>
      <c r="S65"/>
      <c r="T65"/>
      <c r="U65"/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7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7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7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7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7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7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7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7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7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7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7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7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O157" s="47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Q162"/>
      <c r="R162"/>
      <c r="S162"/>
      <c r="T162"/>
      <c r="U162"/>
    </row>
    <row r="163" spans="14:21" x14ac:dyDescent="0.3">
      <c r="Q163"/>
      <c r="R163"/>
      <c r="S163"/>
      <c r="T163"/>
      <c r="U163"/>
    </row>
    <row r="164" spans="14:21" x14ac:dyDescent="0.3">
      <c r="Q164"/>
      <c r="R164"/>
      <c r="S164"/>
      <c r="T164"/>
      <c r="U164"/>
    </row>
    <row r="165" spans="14:21" x14ac:dyDescent="0.3">
      <c r="Q165"/>
      <c r="R165"/>
      <c r="S165"/>
      <c r="T165"/>
      <c r="U165"/>
    </row>
    <row r="166" spans="14:21" x14ac:dyDescent="0.3">
      <c r="Q166"/>
      <c r="R166"/>
      <c r="S166"/>
      <c r="T166"/>
      <c r="U166"/>
    </row>
    <row r="167" spans="14:21" x14ac:dyDescent="0.3">
      <c r="Q167"/>
      <c r="R167"/>
      <c r="S167"/>
      <c r="T167"/>
      <c r="U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94</v>
      </c>
      <c r="C3" s="3"/>
      <c r="D3" s="4"/>
      <c r="E3" s="38">
        <f t="shared" ref="E3:E24" ca="1" si="0">VLOOKUP($B3,FinalDealer_vlookup,2,0)</f>
        <v>0</v>
      </c>
      <c r="F3" s="39">
        <f t="shared" ref="F3:F24" ca="1" si="1">VLOOKUP($B3,FinalDealer_vlookup,3,0)</f>
        <v>0</v>
      </c>
      <c r="G3" s="40">
        <v>0</v>
      </c>
      <c r="H3" s="40">
        <f t="shared" ref="H3:H24" ca="1" si="2">VLOOKUP($B3,FinalDealer_vlookup,4,0)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24" ca="1" si="3">VLOOKUP($B3,FinalDealer_vlookup,5,0)</f>
        <v>0</v>
      </c>
    </row>
    <row r="4" spans="1:13" x14ac:dyDescent="0.3">
      <c r="A4" s="16"/>
      <c r="B4" s="4" t="s">
        <v>89</v>
      </c>
      <c r="C4" s="3"/>
      <c r="D4" s="4"/>
      <c r="E4" s="42">
        <f t="shared" ca="1" si="0"/>
        <v>35</v>
      </c>
      <c r="F4" s="39">
        <f t="shared" ca="1" si="1"/>
        <v>100</v>
      </c>
      <c r="G4" s="39">
        <v>0</v>
      </c>
      <c r="H4" s="39">
        <f t="shared" ca="1" si="2"/>
        <v>35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100</v>
      </c>
    </row>
    <row r="5" spans="1:13" x14ac:dyDescent="0.3">
      <c r="A5" s="16"/>
      <c r="B5" s="4" t="s">
        <v>42</v>
      </c>
      <c r="C5" s="3"/>
      <c r="D5" s="4"/>
      <c r="E5" s="42">
        <f t="shared" ca="1" si="0"/>
        <v>28</v>
      </c>
      <c r="F5" s="39">
        <f t="shared" ca="1" si="1"/>
        <v>80</v>
      </c>
      <c r="G5" s="39">
        <v>0</v>
      </c>
      <c r="H5" s="39">
        <f t="shared" ca="1" si="2"/>
        <v>41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67</v>
      </c>
    </row>
    <row r="6" spans="1:13" x14ac:dyDescent="0.3">
      <c r="A6" s="16"/>
      <c r="B6" s="4" t="s">
        <v>43</v>
      </c>
      <c r="C6" s="3"/>
      <c r="D6" s="4"/>
      <c r="E6" s="42">
        <f t="shared" ca="1" si="0"/>
        <v>0</v>
      </c>
      <c r="F6" s="39">
        <f t="shared" ca="1" si="1"/>
        <v>24</v>
      </c>
      <c r="G6" s="39">
        <v>0</v>
      </c>
      <c r="H6" s="39">
        <f t="shared" ca="1" si="2"/>
        <v>24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0</v>
      </c>
    </row>
    <row r="7" spans="1:13" x14ac:dyDescent="0.3">
      <c r="A7" s="16"/>
      <c r="B7" s="4" t="s">
        <v>90</v>
      </c>
      <c r="C7" s="3"/>
      <c r="D7" s="4"/>
      <c r="E7" s="42">
        <f t="shared" ca="1" si="0"/>
        <v>1</v>
      </c>
      <c r="F7" s="39">
        <f t="shared" ca="1" si="1"/>
        <v>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1</v>
      </c>
    </row>
    <row r="8" spans="1:13" x14ac:dyDescent="0.3">
      <c r="A8" s="16"/>
      <c r="B8" s="4" t="s">
        <v>91</v>
      </c>
      <c r="C8" s="3"/>
      <c r="D8" s="4"/>
      <c r="E8" s="42">
        <f t="shared" ca="1" si="0"/>
        <v>0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92</v>
      </c>
      <c r="C9" s="3"/>
      <c r="D9" s="4"/>
      <c r="E9" s="42">
        <f t="shared" ca="1" si="0"/>
        <v>0</v>
      </c>
      <c r="F9" s="39">
        <f t="shared" ca="1" si="1"/>
        <v>10</v>
      </c>
      <c r="G9" s="39">
        <v>0</v>
      </c>
      <c r="H9" s="39">
        <f t="shared" ca="1" si="2"/>
        <v>8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2</v>
      </c>
    </row>
    <row r="10" spans="1:13" x14ac:dyDescent="0.3">
      <c r="A10" s="16"/>
      <c r="B10" s="4" t="s">
        <v>93</v>
      </c>
      <c r="C10" s="3"/>
      <c r="D10" s="4"/>
      <c r="E10" s="42">
        <f t="shared" ca="1" si="0"/>
        <v>21</v>
      </c>
      <c r="F10" s="39">
        <f t="shared" ca="1" si="1"/>
        <v>12</v>
      </c>
      <c r="G10" s="39">
        <v>0</v>
      </c>
      <c r="H10" s="39">
        <f t="shared" ca="1" si="2"/>
        <v>14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19</v>
      </c>
    </row>
    <row r="11" spans="1:13" x14ac:dyDescent="0.3">
      <c r="A11" s="16"/>
      <c r="B11" s="4" t="s">
        <v>44</v>
      </c>
      <c r="C11" s="3"/>
      <c r="D11" s="4"/>
      <c r="E11" s="42">
        <f t="shared" ca="1" si="0"/>
        <v>28</v>
      </c>
      <c r="F11" s="39">
        <f t="shared" ca="1" si="1"/>
        <v>320</v>
      </c>
      <c r="G11" s="39">
        <v>0</v>
      </c>
      <c r="H11" s="39">
        <f t="shared" ca="1" si="2"/>
        <v>292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56</v>
      </c>
    </row>
    <row r="12" spans="1:13" x14ac:dyDescent="0.3">
      <c r="A12" s="16"/>
      <c r="B12" s="4" t="s">
        <v>95</v>
      </c>
      <c r="C12" s="3"/>
      <c r="D12" s="4"/>
      <c r="E12" s="42">
        <f t="shared" ca="1" si="0"/>
        <v>16</v>
      </c>
      <c r="F12" s="39">
        <f t="shared" ca="1" si="1"/>
        <v>30</v>
      </c>
      <c r="G12" s="39">
        <v>0</v>
      </c>
      <c r="H12" s="39">
        <f t="shared" ca="1" si="2"/>
        <v>15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31</v>
      </c>
    </row>
    <row r="13" spans="1:13" x14ac:dyDescent="0.3">
      <c r="A13" s="16"/>
      <c r="B13" s="4" t="s">
        <v>96</v>
      </c>
      <c r="C13" s="3"/>
      <c r="D13" s="4"/>
      <c r="E13" s="42">
        <f t="shared" ca="1" si="0"/>
        <v>6</v>
      </c>
      <c r="F13" s="39">
        <f t="shared" ca="1" si="1"/>
        <v>12</v>
      </c>
      <c r="G13" s="39">
        <v>0</v>
      </c>
      <c r="H13" s="39">
        <f t="shared" ca="1" si="2"/>
        <v>5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13</v>
      </c>
    </row>
    <row r="14" spans="1:13" x14ac:dyDescent="0.3">
      <c r="A14" s="16"/>
      <c r="B14" s="4" t="s">
        <v>97</v>
      </c>
      <c r="C14" s="3"/>
      <c r="D14" s="4"/>
      <c r="E14" s="42">
        <f t="shared" ca="1" si="0"/>
        <v>5</v>
      </c>
      <c r="F14" s="39">
        <f t="shared" ca="1" si="1"/>
        <v>10</v>
      </c>
      <c r="G14" s="39">
        <v>0</v>
      </c>
      <c r="H14" s="39">
        <f t="shared" ca="1" si="2"/>
        <v>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9</v>
      </c>
    </row>
    <row r="15" spans="1:13" x14ac:dyDescent="0.3">
      <c r="A15" s="16"/>
      <c r="B15" s="4" t="s">
        <v>98</v>
      </c>
      <c r="C15" s="3"/>
      <c r="D15" s="4"/>
      <c r="E15" s="42">
        <f t="shared" ca="1" si="0"/>
        <v>74</v>
      </c>
      <c r="F15" s="39">
        <f t="shared" ca="1" si="1"/>
        <v>80</v>
      </c>
      <c r="G15" s="39">
        <v>0</v>
      </c>
      <c r="H15" s="39">
        <f t="shared" ca="1" si="2"/>
        <v>74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80</v>
      </c>
    </row>
    <row r="16" spans="1:13" x14ac:dyDescent="0.3">
      <c r="A16" s="16"/>
      <c r="B16" s="4" t="s">
        <v>99</v>
      </c>
      <c r="C16" s="3"/>
      <c r="D16" s="4"/>
      <c r="E16" s="42">
        <f t="shared" ca="1" si="0"/>
        <v>37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37</v>
      </c>
    </row>
    <row r="17" spans="1:13" x14ac:dyDescent="0.3">
      <c r="A17" s="16"/>
      <c r="B17" s="4" t="s">
        <v>100</v>
      </c>
      <c r="C17" s="3"/>
      <c r="D17" s="4"/>
      <c r="E17" s="42">
        <f t="shared" ca="1" si="0"/>
        <v>10</v>
      </c>
      <c r="F17" s="39">
        <f t="shared" ca="1" si="1"/>
        <v>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10</v>
      </c>
    </row>
    <row r="18" spans="1:13" x14ac:dyDescent="0.3">
      <c r="A18" s="16"/>
      <c r="B18" s="4" t="s">
        <v>101</v>
      </c>
      <c r="C18" s="3"/>
      <c r="D18" s="4"/>
      <c r="E18" s="42">
        <f t="shared" ca="1" si="0"/>
        <v>14</v>
      </c>
      <c r="F18" s="39">
        <f t="shared" ca="1" si="1"/>
        <v>400</v>
      </c>
      <c r="G18" s="39">
        <v>0</v>
      </c>
      <c r="H18" s="39">
        <f t="shared" ca="1" si="2"/>
        <v>34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380</v>
      </c>
    </row>
    <row r="19" spans="1:13" x14ac:dyDescent="0.3">
      <c r="A19" s="16"/>
      <c r="B19" s="4" t="s">
        <v>102</v>
      </c>
      <c r="C19" s="3"/>
      <c r="D19" s="4"/>
      <c r="E19" s="42">
        <f t="shared" ca="1" si="0"/>
        <v>-38</v>
      </c>
      <c r="F19" s="39">
        <f t="shared" ca="1" si="1"/>
        <v>140</v>
      </c>
      <c r="G19" s="39">
        <v>0</v>
      </c>
      <c r="H19" s="39">
        <f t="shared" ca="1" si="2"/>
        <v>74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28</v>
      </c>
    </row>
    <row r="20" spans="1:13" x14ac:dyDescent="0.3">
      <c r="A20" s="16"/>
      <c r="B20" s="4" t="s">
        <v>103</v>
      </c>
      <c r="C20" s="3"/>
      <c r="D20" s="4"/>
      <c r="E20" s="42">
        <f t="shared" ca="1" si="0"/>
        <v>9</v>
      </c>
      <c r="F20" s="39">
        <f t="shared" ca="1" si="1"/>
        <v>100</v>
      </c>
      <c r="G20" s="39">
        <v>0</v>
      </c>
      <c r="H20" s="39">
        <f t="shared" ca="1" si="2"/>
        <v>100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9</v>
      </c>
    </row>
    <row r="21" spans="1:13" x14ac:dyDescent="0.3">
      <c r="A21" s="16"/>
      <c r="B21" s="4" t="s">
        <v>104</v>
      </c>
      <c r="C21" s="3"/>
      <c r="D21" s="4"/>
      <c r="E21" s="42">
        <f t="shared" ca="1" si="0"/>
        <v>31</v>
      </c>
      <c r="F21" s="39">
        <f t="shared" ca="1" si="1"/>
        <v>50</v>
      </c>
      <c r="G21" s="39">
        <v>0</v>
      </c>
      <c r="H21" s="39">
        <f t="shared" ca="1" si="2"/>
        <v>31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50</v>
      </c>
    </row>
    <row r="22" spans="1:13" x14ac:dyDescent="0.3">
      <c r="A22" s="16"/>
      <c r="B22" s="4" t="s">
        <v>105</v>
      </c>
      <c r="C22" s="3"/>
      <c r="D22" s="4"/>
      <c r="E22" s="42">
        <f t="shared" ca="1" si="0"/>
        <v>30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30</v>
      </c>
    </row>
    <row r="23" spans="1:13" x14ac:dyDescent="0.3">
      <c r="A23" s="16"/>
      <c r="B23" s="4" t="s">
        <v>106</v>
      </c>
      <c r="C23" s="3"/>
      <c r="D23" s="4"/>
      <c r="E23" s="42">
        <f t="shared" ca="1" si="0"/>
        <v>20</v>
      </c>
      <c r="F23" s="39">
        <f t="shared" ca="1" si="1"/>
        <v>40</v>
      </c>
      <c r="G23" s="39">
        <v>0</v>
      </c>
      <c r="H23" s="39">
        <f t="shared" ca="1" si="2"/>
        <v>18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42</v>
      </c>
    </row>
    <row r="24" spans="1:13" ht="15" thickBot="1" x14ac:dyDescent="0.35">
      <c r="A24" s="16"/>
      <c r="B24" s="4" t="s">
        <v>107</v>
      </c>
      <c r="C24" s="3"/>
      <c r="D24" s="4"/>
      <c r="E24" s="42">
        <f t="shared" ca="1" si="0"/>
        <v>134</v>
      </c>
      <c r="F24" s="39">
        <f t="shared" ca="1" si="1"/>
        <v>200</v>
      </c>
      <c r="G24" s="39">
        <v>0</v>
      </c>
      <c r="H24" s="39">
        <f t="shared" ca="1" si="2"/>
        <v>125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209</v>
      </c>
    </row>
    <row r="25" spans="1:13" ht="15" thickBot="1" x14ac:dyDescent="0.35">
      <c r="A25" s="16"/>
      <c r="B25" s="19"/>
      <c r="C25" s="18"/>
      <c r="D25" s="19" t="s">
        <v>18</v>
      </c>
      <c r="E25" s="24">
        <f t="shared" ref="E25:M25" ca="1" si="4">SUM(E3:E24)</f>
        <v>461</v>
      </c>
      <c r="F25" s="24">
        <f t="shared" ca="1" si="4"/>
        <v>1608</v>
      </c>
      <c r="G25" s="24">
        <f t="shared" si="4"/>
        <v>0</v>
      </c>
      <c r="H25" s="24">
        <f t="shared" ca="1" si="4"/>
        <v>896</v>
      </c>
      <c r="I25" s="24">
        <f t="shared" si="4"/>
        <v>0</v>
      </c>
      <c r="J25" s="24">
        <f t="shared" si="4"/>
        <v>0</v>
      </c>
      <c r="K25" s="24">
        <f t="shared" si="4"/>
        <v>0</v>
      </c>
      <c r="L25" s="24">
        <f t="shared" si="4"/>
        <v>0</v>
      </c>
      <c r="M25" s="25">
        <f t="shared" ca="1" si="4"/>
        <v>1173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29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96" t="s">
        <v>25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4.4" customHeight="1" x14ac:dyDescent="0.3">
      <c r="A3" s="96" t="s">
        <v>113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ht="14.4" customHeight="1" x14ac:dyDescent="0.3">
      <c r="A4" s="96" t="s">
        <v>114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 ht="14.4" customHeight="1" x14ac:dyDescent="0.3">
      <c r="A5" s="96" t="s">
        <v>45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</row>
    <row r="6" spans="1:12" ht="14.4" customHeight="1" x14ac:dyDescent="0.3">
      <c r="A6" s="95" t="s">
        <v>57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</row>
    <row r="7" spans="1:12" ht="14.4" customHeight="1" x14ac:dyDescent="0.3">
      <c r="A7" s="95" t="s">
        <v>108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1:12" x14ac:dyDescent="0.3">
      <c r="A8" s="46" t="s">
        <v>12</v>
      </c>
      <c r="B8" s="46" t="s">
        <v>58</v>
      </c>
      <c r="C8" s="46" t="s">
        <v>46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109</v>
      </c>
      <c r="B9" s="48">
        <v>722734</v>
      </c>
      <c r="C9" s="47" t="s">
        <v>42</v>
      </c>
      <c r="D9" s="48">
        <v>28</v>
      </c>
      <c r="E9" s="48">
        <v>80</v>
      </c>
      <c r="F9" s="48">
        <v>0</v>
      </c>
      <c r="G9" s="48">
        <v>41</v>
      </c>
      <c r="H9" s="48">
        <v>0</v>
      </c>
      <c r="I9" s="48">
        <v>0</v>
      </c>
      <c r="J9" s="48">
        <v>0</v>
      </c>
      <c r="K9" s="48">
        <v>0</v>
      </c>
      <c r="L9" s="48">
        <v>67</v>
      </c>
    </row>
    <row r="10" spans="1:12" ht="19.8" x14ac:dyDescent="0.3">
      <c r="A10" s="47" t="s">
        <v>109</v>
      </c>
      <c r="B10" s="48">
        <v>722734</v>
      </c>
      <c r="C10" s="47" t="s">
        <v>89</v>
      </c>
      <c r="D10" s="48">
        <v>35</v>
      </c>
      <c r="E10" s="48">
        <v>100</v>
      </c>
      <c r="F10" s="48">
        <v>0</v>
      </c>
      <c r="G10" s="48">
        <v>35</v>
      </c>
      <c r="H10" s="48">
        <v>0</v>
      </c>
      <c r="I10" s="48">
        <v>0</v>
      </c>
      <c r="J10" s="48">
        <v>0</v>
      </c>
      <c r="K10" s="48">
        <v>0</v>
      </c>
      <c r="L10" s="48">
        <v>100</v>
      </c>
    </row>
    <row r="11" spans="1:12" ht="19.8" x14ac:dyDescent="0.3">
      <c r="A11" s="47" t="s">
        <v>109</v>
      </c>
      <c r="B11" s="48">
        <v>722734</v>
      </c>
      <c r="C11" s="47" t="s">
        <v>43</v>
      </c>
      <c r="D11" s="48">
        <v>0</v>
      </c>
      <c r="E11" s="48">
        <v>24</v>
      </c>
      <c r="F11" s="48">
        <v>0</v>
      </c>
      <c r="G11" s="48">
        <v>24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</row>
    <row r="12" spans="1:12" ht="19.8" x14ac:dyDescent="0.3">
      <c r="A12" s="47" t="s">
        <v>109</v>
      </c>
      <c r="B12" s="48">
        <v>722734</v>
      </c>
      <c r="C12" s="47" t="s">
        <v>90</v>
      </c>
      <c r="D12" s="48">
        <v>1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1</v>
      </c>
    </row>
    <row r="13" spans="1:12" ht="19.8" x14ac:dyDescent="0.3">
      <c r="A13" s="47" t="s">
        <v>109</v>
      </c>
      <c r="B13" s="48">
        <v>722734</v>
      </c>
      <c r="C13" s="47" t="s">
        <v>92</v>
      </c>
      <c r="D13" s="48">
        <v>0</v>
      </c>
      <c r="E13" s="48">
        <v>10</v>
      </c>
      <c r="F13" s="48">
        <v>0</v>
      </c>
      <c r="G13" s="48">
        <v>8</v>
      </c>
      <c r="H13" s="48">
        <v>0</v>
      </c>
      <c r="I13" s="48">
        <v>0</v>
      </c>
      <c r="J13" s="48">
        <v>0</v>
      </c>
      <c r="K13" s="48">
        <v>0</v>
      </c>
      <c r="L13" s="48">
        <v>2</v>
      </c>
    </row>
    <row r="14" spans="1:12" ht="19.8" x14ac:dyDescent="0.3">
      <c r="A14" s="47" t="s">
        <v>109</v>
      </c>
      <c r="B14" s="48">
        <v>722734</v>
      </c>
      <c r="C14" s="47" t="s">
        <v>44</v>
      </c>
      <c r="D14" s="48">
        <v>28</v>
      </c>
      <c r="E14" s="48">
        <v>320</v>
      </c>
      <c r="F14" s="48">
        <v>0</v>
      </c>
      <c r="G14" s="48">
        <v>292</v>
      </c>
      <c r="H14" s="48">
        <v>0</v>
      </c>
      <c r="I14" s="48">
        <v>0</v>
      </c>
      <c r="J14" s="48">
        <v>0</v>
      </c>
      <c r="K14" s="48">
        <v>0</v>
      </c>
      <c r="L14" s="48">
        <v>56</v>
      </c>
    </row>
    <row r="15" spans="1:12" ht="19.8" x14ac:dyDescent="0.3">
      <c r="A15" s="47" t="s">
        <v>109</v>
      </c>
      <c r="B15" s="48">
        <v>722734</v>
      </c>
      <c r="C15" s="47" t="s">
        <v>95</v>
      </c>
      <c r="D15" s="48">
        <v>16</v>
      </c>
      <c r="E15" s="48">
        <v>30</v>
      </c>
      <c r="F15" s="48">
        <v>0</v>
      </c>
      <c r="G15" s="48">
        <v>15</v>
      </c>
      <c r="H15" s="48">
        <v>0</v>
      </c>
      <c r="I15" s="48">
        <v>0</v>
      </c>
      <c r="J15" s="48">
        <v>0</v>
      </c>
      <c r="K15" s="48">
        <v>0</v>
      </c>
      <c r="L15" s="48">
        <v>31</v>
      </c>
    </row>
    <row r="16" spans="1:12" ht="19.8" x14ac:dyDescent="0.3">
      <c r="A16" s="47" t="s">
        <v>109</v>
      </c>
      <c r="B16" s="48">
        <v>722734</v>
      </c>
      <c r="C16" s="47" t="s">
        <v>93</v>
      </c>
      <c r="D16" s="48">
        <v>21</v>
      </c>
      <c r="E16" s="48">
        <v>12</v>
      </c>
      <c r="F16" s="48">
        <v>0</v>
      </c>
      <c r="G16" s="48">
        <v>14</v>
      </c>
      <c r="H16" s="48">
        <v>0</v>
      </c>
      <c r="I16" s="48">
        <v>0</v>
      </c>
      <c r="J16" s="48">
        <v>0</v>
      </c>
      <c r="K16" s="48">
        <v>0</v>
      </c>
      <c r="L16" s="48">
        <v>19</v>
      </c>
    </row>
    <row r="17" spans="1:12" ht="19.8" x14ac:dyDescent="0.3">
      <c r="A17" s="47" t="s">
        <v>109</v>
      </c>
      <c r="B17" s="48">
        <v>722734</v>
      </c>
      <c r="C17" s="47" t="s">
        <v>96</v>
      </c>
      <c r="D17" s="48">
        <v>6</v>
      </c>
      <c r="E17" s="48">
        <v>12</v>
      </c>
      <c r="F17" s="48">
        <v>0</v>
      </c>
      <c r="G17" s="48">
        <v>5</v>
      </c>
      <c r="H17" s="48">
        <v>0</v>
      </c>
      <c r="I17" s="48">
        <v>0</v>
      </c>
      <c r="J17" s="48">
        <v>0</v>
      </c>
      <c r="K17" s="48">
        <v>0</v>
      </c>
      <c r="L17" s="48">
        <v>13</v>
      </c>
    </row>
    <row r="18" spans="1:12" ht="19.8" x14ac:dyDescent="0.3">
      <c r="A18" s="47" t="s">
        <v>109</v>
      </c>
      <c r="B18" s="48">
        <v>722734</v>
      </c>
      <c r="C18" s="47" t="s">
        <v>97</v>
      </c>
      <c r="D18" s="48">
        <v>5</v>
      </c>
      <c r="E18" s="48">
        <v>10</v>
      </c>
      <c r="F18" s="48">
        <v>0</v>
      </c>
      <c r="G18" s="48">
        <v>6</v>
      </c>
      <c r="H18" s="48">
        <v>0</v>
      </c>
      <c r="I18" s="48">
        <v>0</v>
      </c>
      <c r="J18" s="48">
        <v>0</v>
      </c>
      <c r="K18" s="48">
        <v>0</v>
      </c>
      <c r="L18" s="48">
        <v>9</v>
      </c>
    </row>
    <row r="19" spans="1:12" ht="19.8" x14ac:dyDescent="0.3">
      <c r="A19" s="47" t="s">
        <v>109</v>
      </c>
      <c r="B19" s="48">
        <v>722734</v>
      </c>
      <c r="C19" s="47" t="s">
        <v>98</v>
      </c>
      <c r="D19" s="48">
        <v>74</v>
      </c>
      <c r="E19" s="48">
        <v>80</v>
      </c>
      <c r="F19" s="48">
        <v>0</v>
      </c>
      <c r="G19" s="48">
        <v>74</v>
      </c>
      <c r="H19" s="48">
        <v>0</v>
      </c>
      <c r="I19" s="48">
        <v>0</v>
      </c>
      <c r="J19" s="48">
        <v>0</v>
      </c>
      <c r="K19" s="48">
        <v>0</v>
      </c>
      <c r="L19" s="48">
        <v>80</v>
      </c>
    </row>
    <row r="20" spans="1:12" ht="19.8" x14ac:dyDescent="0.3">
      <c r="A20" s="47" t="s">
        <v>109</v>
      </c>
      <c r="B20" s="48">
        <v>722734</v>
      </c>
      <c r="C20" s="47" t="s">
        <v>99</v>
      </c>
      <c r="D20" s="48">
        <v>37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37</v>
      </c>
    </row>
    <row r="21" spans="1:12" ht="19.8" x14ac:dyDescent="0.3">
      <c r="A21" s="47" t="s">
        <v>109</v>
      </c>
      <c r="B21" s="48">
        <v>722734</v>
      </c>
      <c r="C21" s="47" t="s">
        <v>100</v>
      </c>
      <c r="D21" s="48">
        <v>10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10</v>
      </c>
    </row>
    <row r="22" spans="1:12" ht="19.8" x14ac:dyDescent="0.3">
      <c r="A22" s="47" t="s">
        <v>109</v>
      </c>
      <c r="B22" s="48">
        <v>722734</v>
      </c>
      <c r="C22" s="47" t="s">
        <v>101</v>
      </c>
      <c r="D22" s="48">
        <v>14</v>
      </c>
      <c r="E22" s="48">
        <v>400</v>
      </c>
      <c r="F22" s="48">
        <v>0</v>
      </c>
      <c r="G22" s="48">
        <v>34</v>
      </c>
      <c r="H22" s="48">
        <v>0</v>
      </c>
      <c r="I22" s="48">
        <v>0</v>
      </c>
      <c r="J22" s="48">
        <v>0</v>
      </c>
      <c r="K22" s="48">
        <v>0</v>
      </c>
      <c r="L22" s="48">
        <v>380</v>
      </c>
    </row>
    <row r="23" spans="1:12" ht="19.8" x14ac:dyDescent="0.3">
      <c r="A23" s="47" t="s">
        <v>109</v>
      </c>
      <c r="B23" s="48">
        <v>722734</v>
      </c>
      <c r="C23" s="47" t="s">
        <v>102</v>
      </c>
      <c r="D23" s="48">
        <v>-38</v>
      </c>
      <c r="E23" s="48">
        <v>140</v>
      </c>
      <c r="F23" s="48">
        <v>0</v>
      </c>
      <c r="G23" s="48">
        <v>74</v>
      </c>
      <c r="H23" s="48">
        <v>0</v>
      </c>
      <c r="I23" s="48">
        <v>0</v>
      </c>
      <c r="J23" s="48">
        <v>0</v>
      </c>
      <c r="K23" s="48">
        <v>0</v>
      </c>
      <c r="L23" s="48">
        <v>28</v>
      </c>
    </row>
    <row r="24" spans="1:12" ht="19.8" x14ac:dyDescent="0.3">
      <c r="A24" s="47" t="s">
        <v>109</v>
      </c>
      <c r="B24" s="48">
        <v>722734</v>
      </c>
      <c r="C24" s="47" t="s">
        <v>103</v>
      </c>
      <c r="D24" s="48">
        <v>9</v>
      </c>
      <c r="E24" s="48">
        <v>100</v>
      </c>
      <c r="F24" s="48">
        <v>0</v>
      </c>
      <c r="G24" s="48">
        <v>100</v>
      </c>
      <c r="H24" s="48">
        <v>0</v>
      </c>
      <c r="I24" s="48">
        <v>0</v>
      </c>
      <c r="J24" s="48">
        <v>0</v>
      </c>
      <c r="K24" s="48">
        <v>0</v>
      </c>
      <c r="L24" s="48">
        <v>9</v>
      </c>
    </row>
    <row r="25" spans="1:12" ht="19.8" x14ac:dyDescent="0.3">
      <c r="A25" s="47" t="s">
        <v>109</v>
      </c>
      <c r="B25" s="48">
        <v>722734</v>
      </c>
      <c r="C25" s="47" t="s">
        <v>104</v>
      </c>
      <c r="D25" s="48">
        <v>31</v>
      </c>
      <c r="E25" s="48">
        <v>50</v>
      </c>
      <c r="F25" s="48">
        <v>0</v>
      </c>
      <c r="G25" s="48">
        <v>31</v>
      </c>
      <c r="H25" s="48">
        <v>0</v>
      </c>
      <c r="I25" s="48">
        <v>0</v>
      </c>
      <c r="J25" s="48">
        <v>0</v>
      </c>
      <c r="K25" s="48">
        <v>0</v>
      </c>
      <c r="L25" s="48">
        <v>50</v>
      </c>
    </row>
    <row r="26" spans="1:12" ht="19.8" x14ac:dyDescent="0.3">
      <c r="A26" s="47" t="s">
        <v>109</v>
      </c>
      <c r="B26" s="48">
        <v>722734</v>
      </c>
      <c r="C26" s="47" t="s">
        <v>105</v>
      </c>
      <c r="D26" s="48">
        <v>30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30</v>
      </c>
    </row>
    <row r="27" spans="1:12" ht="19.8" x14ac:dyDescent="0.3">
      <c r="A27" s="47" t="s">
        <v>109</v>
      </c>
      <c r="B27" s="48">
        <v>722734</v>
      </c>
      <c r="C27" s="47" t="s">
        <v>107</v>
      </c>
      <c r="D27" s="48">
        <v>134</v>
      </c>
      <c r="E27" s="48">
        <v>200</v>
      </c>
      <c r="F27" s="48">
        <v>0</v>
      </c>
      <c r="G27" s="48">
        <v>125</v>
      </c>
      <c r="H27" s="48">
        <v>0</v>
      </c>
      <c r="I27" s="48">
        <v>0</v>
      </c>
      <c r="J27" s="48">
        <v>0</v>
      </c>
      <c r="K27" s="48">
        <v>0</v>
      </c>
      <c r="L27" s="48">
        <v>209</v>
      </c>
    </row>
    <row r="28" spans="1:12" ht="19.8" x14ac:dyDescent="0.3">
      <c r="A28" s="47" t="s">
        <v>109</v>
      </c>
      <c r="B28" s="48">
        <v>722734</v>
      </c>
      <c r="C28" s="47" t="s">
        <v>106</v>
      </c>
      <c r="D28" s="48">
        <v>20</v>
      </c>
      <c r="E28" s="48">
        <v>40</v>
      </c>
      <c r="F28" s="48">
        <v>0</v>
      </c>
      <c r="G28" s="48">
        <v>18</v>
      </c>
      <c r="H28" s="48">
        <v>0</v>
      </c>
      <c r="I28" s="48">
        <v>0</v>
      </c>
      <c r="J28" s="48">
        <v>0</v>
      </c>
      <c r="K28" s="48">
        <v>0</v>
      </c>
      <c r="L28" s="48">
        <v>42</v>
      </c>
    </row>
    <row r="29" spans="1:12" x14ac:dyDescent="0.3">
      <c r="A29" s="82" t="s">
        <v>112</v>
      </c>
      <c r="B29" s="47"/>
      <c r="C29" s="47"/>
      <c r="D29" s="48">
        <v>461</v>
      </c>
      <c r="E29" s="48">
        <v>1608</v>
      </c>
      <c r="F29" s="48">
        <v>0</v>
      </c>
      <c r="G29" s="48">
        <v>896</v>
      </c>
      <c r="H29" s="48">
        <v>0</v>
      </c>
      <c r="I29" s="48">
        <v>0</v>
      </c>
      <c r="J29" s="48">
        <v>0</v>
      </c>
      <c r="K29" s="48">
        <v>0</v>
      </c>
      <c r="L29" s="48">
        <v>1173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24"/>
  <sheetViews>
    <sheetView workbookViewId="0">
      <selection activeCell="C1" sqref="C1:C24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42</v>
      </c>
      <c r="B1">
        <f>VLOOKUP(A1,'[3]Opration TeamMember_ItemMaster_'!$B$9:$E$991,4,0)</f>
        <v>408</v>
      </c>
      <c r="C1">
        <v>28</v>
      </c>
    </row>
    <row r="2" spans="1:3" x14ac:dyDescent="0.3">
      <c r="A2" t="s">
        <v>89</v>
      </c>
      <c r="B2">
        <f>VLOOKUP(A2,'[3]Opration TeamMember_ItemMaster_'!$B$9:$E$991,4,0)</f>
        <v>410</v>
      </c>
      <c r="C2">
        <v>35</v>
      </c>
    </row>
    <row r="3" spans="1:3" x14ac:dyDescent="0.3">
      <c r="A3" t="s">
        <v>43</v>
      </c>
      <c r="B3">
        <f>VLOOKUP(A3,'[3]Opration TeamMember_ItemMaster_'!$B$9:$E$991,4,0)</f>
        <v>411</v>
      </c>
      <c r="C3">
        <v>0</v>
      </c>
    </row>
    <row r="4" spans="1:3" x14ac:dyDescent="0.3">
      <c r="A4" t="s">
        <v>90</v>
      </c>
      <c r="B4">
        <f>VLOOKUP(A4,'[3]Opration TeamMember_ItemMaster_'!$B$9:$E$991,4,0)</f>
        <v>412</v>
      </c>
      <c r="C4">
        <v>1</v>
      </c>
    </row>
    <row r="5" spans="1:3" x14ac:dyDescent="0.3">
      <c r="A5" t="s">
        <v>92</v>
      </c>
      <c r="B5">
        <f>VLOOKUP(A5,'[3]Opration TeamMember_ItemMaster_'!$B$9:$E$991,4,0)</f>
        <v>414</v>
      </c>
      <c r="C5">
        <v>0</v>
      </c>
    </row>
    <row r="6" spans="1:3" x14ac:dyDescent="0.3">
      <c r="A6" t="s">
        <v>44</v>
      </c>
      <c r="B6">
        <f>VLOOKUP(A6,'[3]Opration TeamMember_ItemMaster_'!$B$9:$E$991,4,0)</f>
        <v>416</v>
      </c>
      <c r="C6">
        <v>28</v>
      </c>
    </row>
    <row r="7" spans="1:3" x14ac:dyDescent="0.3">
      <c r="A7" t="s">
        <v>95</v>
      </c>
      <c r="B7">
        <f>VLOOKUP(A7,'[3]Opration TeamMember_ItemMaster_'!$B$9:$E$991,4,0)</f>
        <v>417</v>
      </c>
      <c r="C7">
        <v>16</v>
      </c>
    </row>
    <row r="8" spans="1:3" x14ac:dyDescent="0.3">
      <c r="A8" t="s">
        <v>93</v>
      </c>
      <c r="B8">
        <f>VLOOKUP(A8,'[3]Opration TeamMember_ItemMaster_'!$B$9:$E$991,4,0)</f>
        <v>415</v>
      </c>
      <c r="C8">
        <v>21</v>
      </c>
    </row>
    <row r="9" spans="1:3" x14ac:dyDescent="0.3">
      <c r="A9" t="s">
        <v>96</v>
      </c>
      <c r="B9">
        <f>VLOOKUP(A9,'[3]Opration TeamMember_ItemMaster_'!$B$9:$E$991,4,0)</f>
        <v>418</v>
      </c>
      <c r="C9">
        <v>6</v>
      </c>
    </row>
    <row r="10" spans="1:3" x14ac:dyDescent="0.3">
      <c r="A10" t="s">
        <v>110</v>
      </c>
      <c r="B10">
        <f>VLOOKUP(A10,'[3]Opration TeamMember_ItemMaster_'!$B$9:$E$991,4,0)</f>
        <v>420</v>
      </c>
      <c r="C10">
        <v>0</v>
      </c>
    </row>
    <row r="11" spans="1:3" x14ac:dyDescent="0.3">
      <c r="A11" t="s">
        <v>97</v>
      </c>
      <c r="B11">
        <f>VLOOKUP(A11,'[3]Opration TeamMember_ItemMaster_'!$B$9:$E$991,4,0)</f>
        <v>421</v>
      </c>
      <c r="C11">
        <v>5</v>
      </c>
    </row>
    <row r="12" spans="1:3" x14ac:dyDescent="0.3">
      <c r="A12" t="s">
        <v>111</v>
      </c>
      <c r="B12">
        <f>VLOOKUP(A12,'[3]Opration TeamMember_ItemMaster_'!$B$9:$E$991,4,0)</f>
        <v>422</v>
      </c>
      <c r="C12">
        <v>0</v>
      </c>
    </row>
    <row r="13" spans="1:3" x14ac:dyDescent="0.3">
      <c r="A13" t="s">
        <v>98</v>
      </c>
      <c r="B13">
        <f>VLOOKUP(A13,'[3]Opration TeamMember_ItemMaster_'!$B$9:$E$991,4,0)</f>
        <v>423</v>
      </c>
      <c r="C13">
        <v>74</v>
      </c>
    </row>
    <row r="14" spans="1:3" x14ac:dyDescent="0.3">
      <c r="A14" t="s">
        <v>99</v>
      </c>
      <c r="B14">
        <f>VLOOKUP(A14,'[3]Opration TeamMember_ItemMaster_'!$B$9:$E$991,4,0)</f>
        <v>424</v>
      </c>
      <c r="C14">
        <v>37</v>
      </c>
    </row>
    <row r="15" spans="1:3" x14ac:dyDescent="0.3">
      <c r="A15" t="s">
        <v>101</v>
      </c>
      <c r="B15">
        <f>VLOOKUP(A15,'[3]Opration TeamMember_ItemMaster_'!$B$9:$E$991,4,0)</f>
        <v>426</v>
      </c>
      <c r="C15">
        <v>14</v>
      </c>
    </row>
    <row r="16" spans="1:3" x14ac:dyDescent="0.3">
      <c r="A16" t="s">
        <v>102</v>
      </c>
      <c r="B16">
        <f>VLOOKUP(A16,'[3]Opration TeamMember_ItemMaster_'!$B$9:$E$991,4,0)</f>
        <v>427</v>
      </c>
      <c r="C16">
        <v>-38</v>
      </c>
    </row>
    <row r="17" spans="1:3" x14ac:dyDescent="0.3">
      <c r="A17" t="s">
        <v>103</v>
      </c>
      <c r="B17">
        <f>VLOOKUP(A17,'[3]Opration TeamMember_ItemMaster_'!$B$9:$E$991,4,0)</f>
        <v>428</v>
      </c>
      <c r="C17">
        <v>9</v>
      </c>
    </row>
    <row r="18" spans="1:3" x14ac:dyDescent="0.3">
      <c r="A18" t="s">
        <v>104</v>
      </c>
      <c r="B18">
        <f>VLOOKUP(A18,'[3]Opration TeamMember_ItemMaster_'!$B$9:$E$991,4,0)</f>
        <v>430</v>
      </c>
      <c r="C18">
        <v>31</v>
      </c>
    </row>
    <row r="19" spans="1:3" x14ac:dyDescent="0.3">
      <c r="A19" t="s">
        <v>105</v>
      </c>
      <c r="B19">
        <f>VLOOKUP(A19,'[3]Opration TeamMember_ItemMaster_'!$B$9:$E$991,4,0)</f>
        <v>431</v>
      </c>
      <c r="C19">
        <v>30</v>
      </c>
    </row>
    <row r="20" spans="1:3" x14ac:dyDescent="0.3">
      <c r="A20" t="s">
        <v>107</v>
      </c>
      <c r="B20">
        <f>VLOOKUP(A20,'[3]Opration TeamMember_ItemMaster_'!$B$9:$E$991,4,0)</f>
        <v>433</v>
      </c>
      <c r="C20">
        <v>134</v>
      </c>
    </row>
    <row r="21" spans="1:3" x14ac:dyDescent="0.3">
      <c r="A21" t="s">
        <v>106</v>
      </c>
      <c r="B21">
        <f>VLOOKUP(A21,'[3]Opration TeamMember_ItemMaster_'!$B$9:$E$991,4,0)</f>
        <v>434</v>
      </c>
      <c r="C21">
        <v>20</v>
      </c>
    </row>
    <row r="22" spans="1:3" x14ac:dyDescent="0.3">
      <c r="A22" t="s">
        <v>94</v>
      </c>
      <c r="B22">
        <f>VLOOKUP(A22,'[3]Opration TeamMember_ItemMaster_'!$B$9:$E$991,4,0)</f>
        <v>993</v>
      </c>
      <c r="C22">
        <v>0</v>
      </c>
    </row>
    <row r="23" spans="1:3" x14ac:dyDescent="0.3">
      <c r="A23" t="s">
        <v>91</v>
      </c>
      <c r="B23">
        <f>VLOOKUP(A23,'[3]Opration TeamMember_ItemMaster_'!$B$9:$E$991,4,0)</f>
        <v>413</v>
      </c>
      <c r="C23">
        <v>0</v>
      </c>
    </row>
    <row r="24" spans="1:3" x14ac:dyDescent="0.3">
      <c r="A24" t="s">
        <v>100</v>
      </c>
      <c r="B24">
        <f>VLOOKUP(A24,'[3]Opration TeamMember_ItemMaster_'!$B$9:$E$991,4,0)</f>
        <v>425</v>
      </c>
      <c r="C24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2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97" t="s">
        <v>115</v>
      </c>
      <c r="C1" s="98"/>
      <c r="D1" s="98"/>
      <c r="E1" s="98"/>
      <c r="F1" s="98"/>
      <c r="G1" s="98"/>
      <c r="H1" s="98"/>
      <c r="I1" s="98"/>
      <c r="J1" s="99"/>
      <c r="K1" s="97" t="s">
        <v>116</v>
      </c>
      <c r="L1" s="98"/>
      <c r="M1" s="98"/>
      <c r="N1" s="98"/>
      <c r="O1" s="98"/>
      <c r="P1" s="98"/>
      <c r="Q1" s="98"/>
      <c r="R1" s="98"/>
      <c r="S1" s="99"/>
      <c r="T1" s="97" t="s">
        <v>13</v>
      </c>
      <c r="U1" s="98"/>
      <c r="V1" s="98"/>
      <c r="W1" s="98"/>
      <c r="X1" s="98"/>
      <c r="Y1" s="98"/>
      <c r="Z1" s="98"/>
      <c r="AA1" s="98"/>
      <c r="AB1" s="9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42</v>
      </c>
      <c r="B4" s="20">
        <v>28</v>
      </c>
      <c r="C4" s="20">
        <v>80</v>
      </c>
      <c r="D4" s="20">
        <v>0</v>
      </c>
      <c r="E4" s="20">
        <v>41</v>
      </c>
      <c r="F4" s="20">
        <v>0</v>
      </c>
      <c r="G4" s="20">
        <v>0</v>
      </c>
      <c r="H4" s="20">
        <v>0</v>
      </c>
      <c r="I4" s="20">
        <v>0</v>
      </c>
      <c r="J4" s="20">
        <v>67</v>
      </c>
      <c r="K4" s="27">
        <v>28</v>
      </c>
      <c r="L4" s="28">
        <v>80</v>
      </c>
      <c r="M4" s="28">
        <v>0</v>
      </c>
      <c r="N4" s="28">
        <v>41</v>
      </c>
      <c r="O4" s="28">
        <v>0</v>
      </c>
      <c r="P4" s="28">
        <v>0</v>
      </c>
      <c r="Q4" s="28">
        <v>0</v>
      </c>
      <c r="R4" s="28">
        <v>0</v>
      </c>
      <c r="S4" s="26">
        <v>67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89</v>
      </c>
      <c r="B5" s="20">
        <v>35</v>
      </c>
      <c r="C5" s="20">
        <v>100</v>
      </c>
      <c r="D5" s="20">
        <v>0</v>
      </c>
      <c r="E5" s="20">
        <v>35</v>
      </c>
      <c r="F5" s="20">
        <v>0</v>
      </c>
      <c r="G5" s="20">
        <v>0</v>
      </c>
      <c r="H5" s="20">
        <v>0</v>
      </c>
      <c r="I5" s="20">
        <v>0</v>
      </c>
      <c r="J5" s="20">
        <v>100</v>
      </c>
      <c r="K5" s="27">
        <v>35</v>
      </c>
      <c r="L5" s="20">
        <v>100</v>
      </c>
      <c r="M5" s="20">
        <v>0</v>
      </c>
      <c r="N5" s="20">
        <v>35</v>
      </c>
      <c r="O5" s="20">
        <v>0</v>
      </c>
      <c r="P5" s="20">
        <v>0</v>
      </c>
      <c r="Q5" s="20">
        <v>0</v>
      </c>
      <c r="R5" s="20">
        <v>0</v>
      </c>
      <c r="S5" s="26">
        <v>100</v>
      </c>
      <c r="T5" s="20">
        <f t="shared" ref="T5:T27" si="1">B5-K5</f>
        <v>0</v>
      </c>
      <c r="U5" s="20">
        <f t="shared" ref="U5:U27" si="2">C5-L5</f>
        <v>0</v>
      </c>
      <c r="V5" s="20">
        <f t="shared" ref="V5:V27" si="3">D5-M5</f>
        <v>0</v>
      </c>
      <c r="W5" s="20">
        <f t="shared" ref="W5:W27" si="4">E5-N5</f>
        <v>0</v>
      </c>
      <c r="X5" s="20">
        <f t="shared" ref="X5:X27" si="5">F5-O5</f>
        <v>0</v>
      </c>
      <c r="Y5" s="20">
        <f t="shared" ref="Y5:Y27" si="6">G5-P5</f>
        <v>0</v>
      </c>
      <c r="Z5" s="20">
        <f t="shared" ref="Z5:Z27" si="7">H5-Q5</f>
        <v>0</v>
      </c>
      <c r="AA5" s="20">
        <f t="shared" ref="AA5:AA27" si="8">I5-R5</f>
        <v>0</v>
      </c>
      <c r="AB5" s="20">
        <f t="shared" ref="AB5:AB27" si="9">J5-S5</f>
        <v>0</v>
      </c>
      <c r="AC5" s="17" t="str">
        <f t="shared" ref="AC5:AC27" si="10">IF(AND(T5=0,AB5=0),"Ok","Issue")</f>
        <v>Ok</v>
      </c>
    </row>
    <row r="6" spans="1:29" x14ac:dyDescent="0.3">
      <c r="A6" s="17" t="s">
        <v>43</v>
      </c>
      <c r="B6" s="20">
        <v>0</v>
      </c>
      <c r="C6" s="20">
        <v>24</v>
      </c>
      <c r="D6" s="20">
        <v>0</v>
      </c>
      <c r="E6" s="20">
        <v>24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24</v>
      </c>
      <c r="M6" s="20">
        <v>0</v>
      </c>
      <c r="N6" s="20">
        <v>24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90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1</v>
      </c>
      <c r="K7" s="27">
        <v>1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1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92</v>
      </c>
      <c r="B8" s="20">
        <v>0</v>
      </c>
      <c r="C8" s="20">
        <v>10</v>
      </c>
      <c r="D8" s="20">
        <v>0</v>
      </c>
      <c r="E8" s="20">
        <v>8</v>
      </c>
      <c r="F8" s="20">
        <v>0</v>
      </c>
      <c r="G8" s="20">
        <v>0</v>
      </c>
      <c r="H8" s="20">
        <v>0</v>
      </c>
      <c r="I8" s="20">
        <v>0</v>
      </c>
      <c r="J8" s="26">
        <v>2</v>
      </c>
      <c r="K8" s="27">
        <v>0</v>
      </c>
      <c r="L8" s="20">
        <v>10</v>
      </c>
      <c r="M8" s="20">
        <v>0</v>
      </c>
      <c r="N8" s="20">
        <v>8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44</v>
      </c>
      <c r="B9" s="20">
        <v>28</v>
      </c>
      <c r="C9" s="20">
        <v>320</v>
      </c>
      <c r="D9" s="20">
        <v>0</v>
      </c>
      <c r="E9" s="20">
        <v>292</v>
      </c>
      <c r="F9" s="20">
        <v>0</v>
      </c>
      <c r="G9" s="20">
        <v>0</v>
      </c>
      <c r="H9" s="20">
        <v>0</v>
      </c>
      <c r="I9" s="20">
        <v>0</v>
      </c>
      <c r="J9" s="26">
        <v>56</v>
      </c>
      <c r="K9" s="27">
        <v>28</v>
      </c>
      <c r="L9" s="20">
        <v>320</v>
      </c>
      <c r="M9" s="20">
        <v>0</v>
      </c>
      <c r="N9" s="20">
        <v>292</v>
      </c>
      <c r="O9" s="20">
        <v>0</v>
      </c>
      <c r="P9" s="20">
        <v>0</v>
      </c>
      <c r="Q9" s="20">
        <v>0</v>
      </c>
      <c r="R9" s="20">
        <v>0</v>
      </c>
      <c r="S9" s="26">
        <v>56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95</v>
      </c>
      <c r="B10" s="20">
        <v>16</v>
      </c>
      <c r="C10" s="20">
        <v>30</v>
      </c>
      <c r="D10" s="20">
        <v>0</v>
      </c>
      <c r="E10" s="20">
        <v>15</v>
      </c>
      <c r="F10" s="20">
        <v>0</v>
      </c>
      <c r="G10" s="20">
        <v>0</v>
      </c>
      <c r="H10" s="20">
        <v>0</v>
      </c>
      <c r="I10" s="20">
        <v>0</v>
      </c>
      <c r="J10" s="26">
        <v>31</v>
      </c>
      <c r="K10" s="27">
        <v>16</v>
      </c>
      <c r="L10" s="20">
        <v>30</v>
      </c>
      <c r="M10" s="20">
        <v>0</v>
      </c>
      <c r="N10" s="20">
        <v>15</v>
      </c>
      <c r="O10" s="20">
        <v>0</v>
      </c>
      <c r="P10" s="20">
        <v>0</v>
      </c>
      <c r="Q10" s="20">
        <v>0</v>
      </c>
      <c r="R10" s="20">
        <v>0</v>
      </c>
      <c r="S10" s="26">
        <v>31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93</v>
      </c>
      <c r="B11" s="20">
        <v>21</v>
      </c>
      <c r="C11" s="20">
        <v>12</v>
      </c>
      <c r="D11" s="20">
        <v>0</v>
      </c>
      <c r="E11" s="20">
        <v>14</v>
      </c>
      <c r="F11" s="20">
        <v>0</v>
      </c>
      <c r="G11" s="20">
        <v>0</v>
      </c>
      <c r="H11" s="20">
        <v>0</v>
      </c>
      <c r="I11" s="20">
        <v>0</v>
      </c>
      <c r="J11" s="26">
        <v>19</v>
      </c>
      <c r="K11" s="27">
        <v>21</v>
      </c>
      <c r="L11" s="20">
        <v>12</v>
      </c>
      <c r="M11" s="20">
        <v>0</v>
      </c>
      <c r="N11" s="20">
        <v>14</v>
      </c>
      <c r="O11" s="20">
        <v>0</v>
      </c>
      <c r="P11" s="20">
        <v>0</v>
      </c>
      <c r="Q11" s="20">
        <v>0</v>
      </c>
      <c r="R11" s="20">
        <v>0</v>
      </c>
      <c r="S11" s="26">
        <v>19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96</v>
      </c>
      <c r="B12" s="20">
        <v>6</v>
      </c>
      <c r="C12" s="20">
        <v>12</v>
      </c>
      <c r="D12" s="20">
        <v>0</v>
      </c>
      <c r="E12" s="20">
        <v>5</v>
      </c>
      <c r="F12" s="20">
        <v>0</v>
      </c>
      <c r="G12" s="20">
        <v>0</v>
      </c>
      <c r="H12" s="20">
        <v>0</v>
      </c>
      <c r="I12" s="20">
        <v>0</v>
      </c>
      <c r="J12" s="26">
        <v>13</v>
      </c>
      <c r="K12" s="27">
        <v>6</v>
      </c>
      <c r="L12" s="20">
        <v>12</v>
      </c>
      <c r="M12" s="20">
        <v>0</v>
      </c>
      <c r="N12" s="20">
        <v>5</v>
      </c>
      <c r="O12" s="20">
        <v>0</v>
      </c>
      <c r="P12" s="20">
        <v>0</v>
      </c>
      <c r="Q12" s="20">
        <v>0</v>
      </c>
      <c r="R12" s="20">
        <v>0</v>
      </c>
      <c r="S12" s="26">
        <v>13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110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97</v>
      </c>
      <c r="B14" s="20">
        <v>5</v>
      </c>
      <c r="C14" s="20">
        <v>10</v>
      </c>
      <c r="D14" s="20">
        <v>0</v>
      </c>
      <c r="E14" s="20">
        <v>6</v>
      </c>
      <c r="F14" s="20">
        <v>0</v>
      </c>
      <c r="G14" s="20">
        <v>0</v>
      </c>
      <c r="H14" s="20">
        <v>0</v>
      </c>
      <c r="I14" s="20">
        <v>0</v>
      </c>
      <c r="J14" s="26">
        <v>9</v>
      </c>
      <c r="K14" s="27">
        <v>5</v>
      </c>
      <c r="L14" s="20">
        <v>10</v>
      </c>
      <c r="M14" s="20">
        <v>0</v>
      </c>
      <c r="N14" s="20">
        <v>6</v>
      </c>
      <c r="O14" s="20">
        <v>0</v>
      </c>
      <c r="P14" s="20">
        <v>0</v>
      </c>
      <c r="Q14" s="20">
        <v>0</v>
      </c>
      <c r="R14" s="20">
        <v>0</v>
      </c>
      <c r="S14" s="26">
        <v>9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111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98</v>
      </c>
      <c r="B16" s="20">
        <v>74</v>
      </c>
      <c r="C16" s="20">
        <v>80</v>
      </c>
      <c r="D16" s="20">
        <v>0</v>
      </c>
      <c r="E16" s="20">
        <v>74</v>
      </c>
      <c r="F16" s="20">
        <v>0</v>
      </c>
      <c r="G16" s="20">
        <v>0</v>
      </c>
      <c r="H16" s="20">
        <v>0</v>
      </c>
      <c r="I16" s="20">
        <v>0</v>
      </c>
      <c r="J16" s="26">
        <v>80</v>
      </c>
      <c r="K16" s="27">
        <v>74</v>
      </c>
      <c r="L16" s="20">
        <v>80</v>
      </c>
      <c r="M16" s="20">
        <v>0</v>
      </c>
      <c r="N16" s="20">
        <v>74</v>
      </c>
      <c r="O16" s="20">
        <v>0</v>
      </c>
      <c r="P16" s="20">
        <v>0</v>
      </c>
      <c r="Q16" s="20">
        <v>0</v>
      </c>
      <c r="R16" s="20">
        <v>0</v>
      </c>
      <c r="S16" s="26">
        <v>80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99</v>
      </c>
      <c r="B17" s="20">
        <v>37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37</v>
      </c>
      <c r="K17" s="27">
        <v>37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37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101</v>
      </c>
      <c r="B18" s="20">
        <v>14</v>
      </c>
      <c r="C18" s="20">
        <v>400</v>
      </c>
      <c r="D18" s="20">
        <v>0</v>
      </c>
      <c r="E18" s="20">
        <v>34</v>
      </c>
      <c r="F18" s="20">
        <v>0</v>
      </c>
      <c r="G18" s="20">
        <v>0</v>
      </c>
      <c r="H18" s="20">
        <v>0</v>
      </c>
      <c r="I18" s="20">
        <v>0</v>
      </c>
      <c r="J18" s="26">
        <v>380</v>
      </c>
      <c r="K18" s="27">
        <v>14</v>
      </c>
      <c r="L18" s="20">
        <v>400</v>
      </c>
      <c r="M18" s="20">
        <v>0</v>
      </c>
      <c r="N18" s="20">
        <v>34</v>
      </c>
      <c r="O18" s="20">
        <v>0</v>
      </c>
      <c r="P18" s="20">
        <v>0</v>
      </c>
      <c r="Q18" s="20">
        <v>0</v>
      </c>
      <c r="R18" s="20">
        <v>0</v>
      </c>
      <c r="S18" s="26">
        <v>380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102</v>
      </c>
      <c r="B19" s="20">
        <v>-38</v>
      </c>
      <c r="C19" s="20">
        <v>140</v>
      </c>
      <c r="D19" s="20">
        <v>0</v>
      </c>
      <c r="E19" s="20">
        <v>74</v>
      </c>
      <c r="F19" s="20">
        <v>0</v>
      </c>
      <c r="G19" s="20">
        <v>0</v>
      </c>
      <c r="H19" s="20">
        <v>0</v>
      </c>
      <c r="I19" s="20">
        <v>0</v>
      </c>
      <c r="J19" s="26">
        <v>28</v>
      </c>
      <c r="K19" s="27">
        <v>-38</v>
      </c>
      <c r="L19" s="20">
        <v>140</v>
      </c>
      <c r="M19" s="20">
        <v>0</v>
      </c>
      <c r="N19" s="20">
        <v>74</v>
      </c>
      <c r="O19" s="20">
        <v>0</v>
      </c>
      <c r="P19" s="20">
        <v>0</v>
      </c>
      <c r="Q19" s="20">
        <v>0</v>
      </c>
      <c r="R19" s="20">
        <v>0</v>
      </c>
      <c r="S19" s="26">
        <v>28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103</v>
      </c>
      <c r="B20" s="20">
        <v>9</v>
      </c>
      <c r="C20" s="20">
        <v>100</v>
      </c>
      <c r="D20" s="20">
        <v>0</v>
      </c>
      <c r="E20" s="20">
        <v>100</v>
      </c>
      <c r="F20" s="20">
        <v>0</v>
      </c>
      <c r="G20" s="20">
        <v>0</v>
      </c>
      <c r="H20" s="20">
        <v>0</v>
      </c>
      <c r="I20" s="20">
        <v>0</v>
      </c>
      <c r="J20" s="26">
        <v>9</v>
      </c>
      <c r="K20" s="27">
        <v>9</v>
      </c>
      <c r="L20" s="20">
        <v>100</v>
      </c>
      <c r="M20" s="20">
        <v>0</v>
      </c>
      <c r="N20" s="20">
        <v>100</v>
      </c>
      <c r="O20" s="20">
        <v>0</v>
      </c>
      <c r="P20" s="20">
        <v>0</v>
      </c>
      <c r="Q20" s="20">
        <v>0</v>
      </c>
      <c r="R20" s="20">
        <v>0</v>
      </c>
      <c r="S20" s="26">
        <v>9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104</v>
      </c>
      <c r="B21" s="20">
        <v>31</v>
      </c>
      <c r="C21" s="20">
        <v>50</v>
      </c>
      <c r="D21" s="20">
        <v>0</v>
      </c>
      <c r="E21" s="20">
        <v>31</v>
      </c>
      <c r="F21" s="20">
        <v>0</v>
      </c>
      <c r="G21" s="20">
        <v>0</v>
      </c>
      <c r="H21" s="20">
        <v>0</v>
      </c>
      <c r="I21" s="20">
        <v>0</v>
      </c>
      <c r="J21" s="26">
        <v>50</v>
      </c>
      <c r="K21" s="27">
        <v>31</v>
      </c>
      <c r="L21" s="20">
        <v>50</v>
      </c>
      <c r="M21" s="20">
        <v>0</v>
      </c>
      <c r="N21" s="20">
        <v>31</v>
      </c>
      <c r="O21" s="20">
        <v>0</v>
      </c>
      <c r="P21" s="20">
        <v>0</v>
      </c>
      <c r="Q21" s="20">
        <v>0</v>
      </c>
      <c r="R21" s="20">
        <v>0</v>
      </c>
      <c r="S21" s="26">
        <v>50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105</v>
      </c>
      <c r="B22" s="20">
        <v>30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30</v>
      </c>
      <c r="K22" s="27">
        <v>30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30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107</v>
      </c>
      <c r="B23" s="20">
        <v>134</v>
      </c>
      <c r="C23" s="20">
        <v>200</v>
      </c>
      <c r="D23" s="20">
        <v>0</v>
      </c>
      <c r="E23" s="20">
        <v>125</v>
      </c>
      <c r="F23" s="20">
        <v>0</v>
      </c>
      <c r="G23" s="20">
        <v>0</v>
      </c>
      <c r="H23" s="20">
        <v>0</v>
      </c>
      <c r="I23" s="20">
        <v>0</v>
      </c>
      <c r="J23" s="26">
        <v>209</v>
      </c>
      <c r="K23" s="27">
        <v>134</v>
      </c>
      <c r="L23" s="20">
        <v>200</v>
      </c>
      <c r="M23" s="20">
        <v>0</v>
      </c>
      <c r="N23" s="20">
        <v>125</v>
      </c>
      <c r="O23" s="20">
        <v>0</v>
      </c>
      <c r="P23" s="20">
        <v>0</v>
      </c>
      <c r="Q23" s="20">
        <v>0</v>
      </c>
      <c r="R23" s="20">
        <v>0</v>
      </c>
      <c r="S23" s="26">
        <v>209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106</v>
      </c>
      <c r="B24" s="20">
        <v>20</v>
      </c>
      <c r="C24" s="20">
        <v>40</v>
      </c>
      <c r="D24" s="20">
        <v>0</v>
      </c>
      <c r="E24" s="20">
        <v>18</v>
      </c>
      <c r="F24" s="20">
        <v>0</v>
      </c>
      <c r="G24" s="20">
        <v>0</v>
      </c>
      <c r="H24" s="20">
        <v>0</v>
      </c>
      <c r="I24" s="20">
        <v>0</v>
      </c>
      <c r="J24" s="20">
        <v>42</v>
      </c>
      <c r="K24" s="27">
        <v>20</v>
      </c>
      <c r="L24" s="20">
        <v>40</v>
      </c>
      <c r="M24" s="20">
        <v>0</v>
      </c>
      <c r="N24" s="20">
        <v>18</v>
      </c>
      <c r="O24" s="20">
        <v>0</v>
      </c>
      <c r="P24" s="20">
        <v>0</v>
      </c>
      <c r="Q24" s="20">
        <v>0</v>
      </c>
      <c r="R24" s="20">
        <v>0</v>
      </c>
      <c r="S24" s="26">
        <v>42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94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91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ht="15" thickBot="1" x14ac:dyDescent="0.35">
      <c r="A27" s="17" t="s">
        <v>100</v>
      </c>
      <c r="B27" s="20">
        <v>10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10</v>
      </c>
      <c r="K27" s="27">
        <v>10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s="37" customFormat="1" ht="16.2" thickBot="1" x14ac:dyDescent="0.35">
      <c r="A28" s="32" t="s">
        <v>19</v>
      </c>
      <c r="B28" s="33">
        <f t="shared" ref="B28:AB28" si="11">SUM(B4:B27)</f>
        <v>461</v>
      </c>
      <c r="C28" s="33">
        <f t="shared" si="11"/>
        <v>1608</v>
      </c>
      <c r="D28" s="33">
        <f t="shared" si="11"/>
        <v>0</v>
      </c>
      <c r="E28" s="33">
        <f t="shared" si="11"/>
        <v>896</v>
      </c>
      <c r="F28" s="33">
        <f t="shared" si="11"/>
        <v>0</v>
      </c>
      <c r="G28" s="33">
        <f t="shared" si="11"/>
        <v>0</v>
      </c>
      <c r="H28" s="33">
        <f t="shared" si="11"/>
        <v>0</v>
      </c>
      <c r="I28" s="33">
        <f t="shared" si="11"/>
        <v>0</v>
      </c>
      <c r="J28" s="34">
        <f t="shared" si="11"/>
        <v>1173</v>
      </c>
      <c r="K28" s="35">
        <f t="shared" si="11"/>
        <v>461</v>
      </c>
      <c r="L28" s="33">
        <f t="shared" si="11"/>
        <v>1608</v>
      </c>
      <c r="M28" s="33">
        <f t="shared" si="11"/>
        <v>0</v>
      </c>
      <c r="N28" s="33">
        <f t="shared" si="11"/>
        <v>896</v>
      </c>
      <c r="O28" s="33">
        <f t="shared" si="11"/>
        <v>0</v>
      </c>
      <c r="P28" s="33">
        <f t="shared" si="11"/>
        <v>0</v>
      </c>
      <c r="Q28" s="33">
        <f t="shared" si="11"/>
        <v>0</v>
      </c>
      <c r="R28" s="33">
        <f t="shared" si="11"/>
        <v>0</v>
      </c>
      <c r="S28" s="34">
        <f t="shared" si="11"/>
        <v>1173</v>
      </c>
      <c r="T28" s="33">
        <f t="shared" si="11"/>
        <v>0</v>
      </c>
      <c r="U28" s="33">
        <f t="shared" si="11"/>
        <v>0</v>
      </c>
      <c r="V28" s="33">
        <f t="shared" si="11"/>
        <v>0</v>
      </c>
      <c r="W28" s="33">
        <f t="shared" si="11"/>
        <v>0</v>
      </c>
      <c r="X28" s="33">
        <f t="shared" si="11"/>
        <v>0</v>
      </c>
      <c r="Y28" s="33">
        <f t="shared" si="11"/>
        <v>0</v>
      </c>
      <c r="Z28" s="33">
        <f t="shared" si="11"/>
        <v>0</v>
      </c>
      <c r="AA28" s="33">
        <f t="shared" si="11"/>
        <v>0</v>
      </c>
      <c r="AB28" s="34">
        <f t="shared" si="11"/>
        <v>0</v>
      </c>
      <c r="AC28" s="36"/>
    </row>
  </sheetData>
  <mergeCells count="3">
    <mergeCell ref="B1:J1"/>
    <mergeCell ref="K1:S1"/>
    <mergeCell ref="T1:AB1"/>
  </mergeCells>
  <conditionalFormatting sqref="A28:A1048576 A1:A4">
    <cfRule type="duplicateValues" dxfId="8" priority="155"/>
  </conditionalFormatting>
  <conditionalFormatting sqref="A24">
    <cfRule type="duplicateValues" dxfId="7" priority="7"/>
  </conditionalFormatting>
  <conditionalFormatting sqref="A25">
    <cfRule type="duplicateValues" dxfId="6" priority="8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26:A27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2021-02-03T09:13:14Z</dcterms:modified>
</cp:coreProperties>
</file>