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9060400-Sanjay Agro Chemcial\"/>
    </mc:Choice>
  </mc:AlternateContent>
  <xr:revisionPtr revIDLastSave="0" documentId="13_ncr:1_{9B286955-79A7-4343-8F6C-843393DC3C0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working'!$A$1:$G$40</definedName>
    <definedName name="_xlnm._FilterDatabase" localSheetId="5" hidden="1">Reco!$A$3:$AC$42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6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H49" i="1" l="1"/>
  <c r="J49" i="1" s="1"/>
  <c r="K49" i="1" s="1"/>
  <c r="F49" i="1"/>
  <c r="G49" i="1" s="1"/>
  <c r="H48" i="1"/>
  <c r="I48" i="1" s="1"/>
  <c r="F48" i="1"/>
  <c r="G48" i="1" s="1"/>
  <c r="H47" i="1"/>
  <c r="F47" i="1"/>
  <c r="G47" i="1" s="1"/>
  <c r="H46" i="1"/>
  <c r="F46" i="1"/>
  <c r="G46" i="1" s="1"/>
  <c r="H45" i="1"/>
  <c r="F45" i="1"/>
  <c r="G45" i="1" s="1"/>
  <c r="H44" i="1"/>
  <c r="I44" i="1" s="1"/>
  <c r="F44" i="1"/>
  <c r="G44" i="1" s="1"/>
  <c r="H43" i="1"/>
  <c r="F43" i="1"/>
  <c r="G43" i="1" s="1"/>
  <c r="H42" i="1"/>
  <c r="F42" i="1"/>
  <c r="G42" i="1" s="1"/>
  <c r="H41" i="1"/>
  <c r="F41" i="1"/>
  <c r="G41" i="1" s="1"/>
  <c r="H40" i="1"/>
  <c r="I40" i="1" s="1"/>
  <c r="F40" i="1"/>
  <c r="G40" i="1" s="1"/>
  <c r="H39" i="1"/>
  <c r="F39" i="1"/>
  <c r="G39" i="1" s="1"/>
  <c r="H38" i="1"/>
  <c r="J38" i="1" s="1"/>
  <c r="K38" i="1" s="1"/>
  <c r="F38" i="1"/>
  <c r="G38" i="1" s="1"/>
  <c r="H37" i="1"/>
  <c r="F37" i="1"/>
  <c r="G37" i="1" s="1"/>
  <c r="H36" i="1"/>
  <c r="I36" i="1" s="1"/>
  <c r="F36" i="1"/>
  <c r="G36" i="1" s="1"/>
  <c r="H35" i="1"/>
  <c r="F35" i="1"/>
  <c r="G35" i="1" s="1"/>
  <c r="H34" i="1"/>
  <c r="F34" i="1"/>
  <c r="G34" i="1" s="1"/>
  <c r="H33" i="1"/>
  <c r="F33" i="1"/>
  <c r="G33" i="1" s="1"/>
  <c r="H32" i="1"/>
  <c r="I32" i="1" s="1"/>
  <c r="F32" i="1"/>
  <c r="G32" i="1" s="1"/>
  <c r="H31" i="1"/>
  <c r="F31" i="1"/>
  <c r="G31" i="1" s="1"/>
  <c r="H30" i="1"/>
  <c r="J30" i="1" s="1"/>
  <c r="K30" i="1" s="1"/>
  <c r="F30" i="1"/>
  <c r="G30" i="1" s="1"/>
  <c r="H29" i="1"/>
  <c r="F29" i="1"/>
  <c r="G29" i="1" s="1"/>
  <c r="H28" i="1"/>
  <c r="I28" i="1" s="1"/>
  <c r="F28" i="1"/>
  <c r="G28" i="1" s="1"/>
  <c r="H27" i="1"/>
  <c r="F27" i="1"/>
  <c r="G27" i="1" s="1"/>
  <c r="H26" i="1"/>
  <c r="F26" i="1"/>
  <c r="G26" i="1" s="1"/>
  <c r="H25" i="1"/>
  <c r="F25" i="1"/>
  <c r="G25" i="1" s="1"/>
  <c r="H24" i="1"/>
  <c r="I24" i="1" s="1"/>
  <c r="F24" i="1"/>
  <c r="G24" i="1" s="1"/>
  <c r="H23" i="1"/>
  <c r="F23" i="1"/>
  <c r="G23" i="1" s="1"/>
  <c r="H22" i="1"/>
  <c r="J22" i="1" s="1"/>
  <c r="K22" i="1" s="1"/>
  <c r="F22" i="1"/>
  <c r="G22" i="1" s="1"/>
  <c r="H21" i="1"/>
  <c r="F21" i="1"/>
  <c r="G21" i="1" s="1"/>
  <c r="H20" i="1"/>
  <c r="I20" i="1" s="1"/>
  <c r="F20" i="1"/>
  <c r="G20" i="1" s="1"/>
  <c r="H19" i="1"/>
  <c r="F19" i="1"/>
  <c r="G19" i="1" s="1"/>
  <c r="H18" i="1"/>
  <c r="F18" i="1"/>
  <c r="G18" i="1" s="1"/>
  <c r="H17" i="1"/>
  <c r="F17" i="1"/>
  <c r="G17" i="1" s="1"/>
  <c r="H16" i="1"/>
  <c r="I16" i="1" s="1"/>
  <c r="F16" i="1"/>
  <c r="G16" i="1" s="1"/>
  <c r="H15" i="1"/>
  <c r="F15" i="1"/>
  <c r="G15" i="1" s="1"/>
  <c r="H14" i="1"/>
  <c r="J14" i="1" s="1"/>
  <c r="K14" i="1" s="1"/>
  <c r="F14" i="1"/>
  <c r="G14" i="1" s="1"/>
  <c r="H13" i="1"/>
  <c r="J13" i="1" s="1"/>
  <c r="K13" i="1" s="1"/>
  <c r="F13" i="1"/>
  <c r="G13" i="1" s="1"/>
  <c r="H12" i="1"/>
  <c r="I12" i="1" s="1"/>
  <c r="F12" i="1"/>
  <c r="G12" i="1" s="1"/>
  <c r="H11" i="1"/>
  <c r="F11" i="1"/>
  <c r="G11" i="1" s="1"/>
  <c r="J47" i="1" l="1"/>
  <c r="K47" i="1" s="1"/>
  <c r="J31" i="1"/>
  <c r="K31" i="1" s="1"/>
  <c r="J15" i="1"/>
  <c r="K15" i="1" s="1"/>
  <c r="J20" i="1"/>
  <c r="K20" i="1" s="1"/>
  <c r="J23" i="1"/>
  <c r="K23" i="1" s="1"/>
  <c r="J21" i="1"/>
  <c r="K21" i="1" s="1"/>
  <c r="J25" i="1"/>
  <c r="K25" i="1" s="1"/>
  <c r="J33" i="1"/>
  <c r="K33" i="1" s="1"/>
  <c r="J37" i="1"/>
  <c r="K37" i="1" s="1"/>
  <c r="J17" i="1"/>
  <c r="K17" i="1" s="1"/>
  <c r="J24" i="1"/>
  <c r="K24" i="1" s="1"/>
  <c r="J35" i="1"/>
  <c r="K35" i="1" s="1"/>
  <c r="J42" i="1"/>
  <c r="K42" i="1" s="1"/>
  <c r="J46" i="1"/>
  <c r="K46" i="1" s="1"/>
  <c r="J28" i="1"/>
  <c r="K28" i="1" s="1"/>
  <c r="J39" i="1"/>
  <c r="K39" i="1" s="1"/>
  <c r="J11" i="1"/>
  <c r="K11" i="1" s="1"/>
  <c r="J18" i="1"/>
  <c r="K18" i="1" s="1"/>
  <c r="J32" i="1"/>
  <c r="K32" i="1" s="1"/>
  <c r="J43" i="1"/>
  <c r="K43" i="1" s="1"/>
  <c r="J29" i="1"/>
  <c r="K29" i="1" s="1"/>
  <c r="J36" i="1"/>
  <c r="K36" i="1" s="1"/>
  <c r="J19" i="1"/>
  <c r="K19" i="1" s="1"/>
  <c r="J26" i="1"/>
  <c r="K26" i="1" s="1"/>
  <c r="J40" i="1"/>
  <c r="K40" i="1" s="1"/>
  <c r="J12" i="1"/>
  <c r="K12" i="1" s="1"/>
  <c r="J16" i="1"/>
  <c r="K16" i="1" s="1"/>
  <c r="J27" i="1"/>
  <c r="K27" i="1" s="1"/>
  <c r="J34" i="1"/>
  <c r="K34" i="1" s="1"/>
  <c r="J41" i="1"/>
  <c r="K41" i="1" s="1"/>
  <c r="J45" i="1"/>
  <c r="K45" i="1" s="1"/>
  <c r="J44" i="1"/>
  <c r="K44" i="1" s="1"/>
  <c r="J48" i="1"/>
  <c r="K48" i="1" s="1"/>
  <c r="I11" i="1"/>
  <c r="I15" i="1"/>
  <c r="I19" i="1"/>
  <c r="I23" i="1"/>
  <c r="I27" i="1"/>
  <c r="I31" i="1"/>
  <c r="I35" i="1"/>
  <c r="I39" i="1"/>
  <c r="I43" i="1"/>
  <c r="I47" i="1"/>
  <c r="I14" i="1"/>
  <c r="I18" i="1"/>
  <c r="I22" i="1"/>
  <c r="I26" i="1"/>
  <c r="I30" i="1"/>
  <c r="I34" i="1"/>
  <c r="I38" i="1"/>
  <c r="I42" i="1"/>
  <c r="I46" i="1"/>
  <c r="I13" i="1"/>
  <c r="I17" i="1"/>
  <c r="I21" i="1"/>
  <c r="I25" i="1"/>
  <c r="I29" i="1"/>
  <c r="I33" i="1"/>
  <c r="I37" i="1"/>
  <c r="I41" i="1"/>
  <c r="I45" i="1"/>
  <c r="I49" i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2" i="5"/>
  <c r="M41" i="2" l="1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T13" i="4" l="1"/>
  <c r="T20" i="4"/>
  <c r="T12" i="4"/>
  <c r="U12" i="4"/>
  <c r="U20" i="4"/>
  <c r="U25" i="4"/>
  <c r="U33" i="4"/>
  <c r="AB12" i="4"/>
  <c r="AB9" i="4"/>
  <c r="AB13" i="4"/>
  <c r="AB20" i="4"/>
  <c r="W11" i="4"/>
  <c r="W10" i="4"/>
  <c r="T10" i="4"/>
  <c r="W25" i="4"/>
  <c r="W33" i="4"/>
  <c r="AB25" i="4"/>
  <c r="AB33" i="4"/>
  <c r="T11" i="4"/>
  <c r="T35" i="4"/>
  <c r="T5" i="4"/>
  <c r="U11" i="4"/>
  <c r="U19" i="4"/>
  <c r="U35" i="4"/>
  <c r="U10" i="4"/>
  <c r="W19" i="4"/>
  <c r="AB5" i="4"/>
  <c r="AB19" i="4"/>
  <c r="AB35" i="4"/>
  <c r="T33" i="4"/>
  <c r="AB11" i="4"/>
  <c r="W16" i="4"/>
  <c r="W17" i="4"/>
  <c r="W23" i="4"/>
  <c r="W26" i="4"/>
  <c r="T14" i="4"/>
  <c r="T22" i="4"/>
  <c r="T15" i="4"/>
  <c r="AB28" i="4"/>
  <c r="AB17" i="4"/>
  <c r="AB16" i="4"/>
  <c r="AB21" i="4"/>
  <c r="AB23" i="4"/>
  <c r="AB26" i="4"/>
  <c r="AB29" i="4"/>
  <c r="AB30" i="4"/>
  <c r="AB36" i="4"/>
  <c r="AB40" i="4"/>
  <c r="T27" i="4"/>
  <c r="U14" i="4"/>
  <c r="U22" i="4"/>
  <c r="U31" i="4"/>
  <c r="U39" i="4"/>
  <c r="U41" i="4"/>
  <c r="U15" i="4"/>
  <c r="U7" i="4"/>
  <c r="W14" i="4"/>
  <c r="W15" i="4"/>
  <c r="W22" i="4"/>
  <c r="W27" i="4"/>
  <c r="W31" i="4"/>
  <c r="W34" i="4"/>
  <c r="W38" i="4"/>
  <c r="W39" i="4"/>
  <c r="W41" i="4"/>
  <c r="W7" i="4"/>
  <c r="W8" i="4"/>
  <c r="AB14" i="4"/>
  <c r="AB15" i="4"/>
  <c r="AB22" i="4"/>
  <c r="AB27" i="4"/>
  <c r="AB31" i="4"/>
  <c r="AB34" i="4"/>
  <c r="AB38" i="4"/>
  <c r="AB41" i="4"/>
  <c r="AB7" i="4"/>
  <c r="AB8" i="4"/>
  <c r="U34" i="4"/>
  <c r="U8" i="4"/>
  <c r="T17" i="4"/>
  <c r="T16" i="4"/>
  <c r="T21" i="4"/>
  <c r="T23" i="4"/>
  <c r="T26" i="4"/>
  <c r="T29" i="4"/>
  <c r="T30" i="4"/>
  <c r="T32" i="4"/>
  <c r="T36" i="4"/>
  <c r="T40" i="4"/>
  <c r="T9" i="4"/>
  <c r="T24" i="4"/>
  <c r="T28" i="4"/>
  <c r="T37" i="4"/>
  <c r="AB32" i="4"/>
  <c r="U17" i="4"/>
  <c r="U16" i="4"/>
  <c r="U21" i="4"/>
  <c r="U23" i="4"/>
  <c r="U26" i="4"/>
  <c r="U29" i="4"/>
  <c r="U30" i="4"/>
  <c r="U32" i="4"/>
  <c r="U36" i="4"/>
  <c r="U40" i="4"/>
  <c r="U9" i="4"/>
  <c r="U24" i="4"/>
  <c r="U28" i="4"/>
  <c r="U37" i="4"/>
  <c r="U38" i="4"/>
  <c r="W21" i="4"/>
  <c r="W29" i="4"/>
  <c r="W30" i="4"/>
  <c r="W32" i="4"/>
  <c r="W40" i="4"/>
  <c r="W5" i="4"/>
  <c r="W9" i="4"/>
  <c r="W24" i="4"/>
  <c r="W28" i="4"/>
  <c r="W37" i="4"/>
  <c r="AB37" i="4"/>
  <c r="T31" i="4"/>
  <c r="T34" i="4"/>
  <c r="T38" i="4"/>
  <c r="T39" i="4"/>
  <c r="T41" i="4"/>
  <c r="T7" i="4"/>
  <c r="T8" i="4"/>
  <c r="AA35" i="4"/>
  <c r="Y40" i="4"/>
  <c r="X5" i="4"/>
  <c r="V6" i="4"/>
  <c r="Z8" i="4"/>
  <c r="AA11" i="4"/>
  <c r="AA19" i="4"/>
  <c r="AA23" i="4"/>
  <c r="Y6" i="4"/>
  <c r="AA13" i="4"/>
  <c r="AA17" i="4"/>
  <c r="Y18" i="4"/>
  <c r="Y22" i="4"/>
  <c r="Y26" i="4"/>
  <c r="Y30" i="4"/>
  <c r="AA10" i="4"/>
  <c r="Y11" i="4"/>
  <c r="AA14" i="4"/>
  <c r="W20" i="4"/>
  <c r="Y27" i="4"/>
  <c r="AA38" i="4"/>
  <c r="Y39" i="4"/>
  <c r="X10" i="4"/>
  <c r="V11" i="4"/>
  <c r="X14" i="4"/>
  <c r="Z21" i="4"/>
  <c r="V23" i="4"/>
  <c r="V27" i="4"/>
  <c r="Z29" i="4"/>
  <c r="V35" i="4"/>
  <c r="Z37" i="4"/>
  <c r="X38" i="4"/>
  <c r="V39" i="4"/>
  <c r="AA40" i="4"/>
  <c r="AA6" i="4"/>
  <c r="T19" i="4"/>
  <c r="X29" i="4"/>
  <c r="Z5" i="4"/>
  <c r="V4" i="4"/>
  <c r="X7" i="4"/>
  <c r="V12" i="4"/>
  <c r="Z14" i="4"/>
  <c r="V20" i="4"/>
  <c r="Z22" i="4"/>
  <c r="X23" i="4"/>
  <c r="T25" i="4"/>
  <c r="Z26" i="4"/>
  <c r="Z34" i="4"/>
  <c r="Z38" i="4"/>
  <c r="X4" i="4"/>
  <c r="V5" i="4"/>
  <c r="Z7" i="4"/>
  <c r="X8" i="4"/>
  <c r="AA4" i="4"/>
  <c r="Y5" i="4"/>
  <c r="AA8" i="4"/>
  <c r="V10" i="4"/>
  <c r="Z12" i="4"/>
  <c r="X17" i="4"/>
  <c r="V22" i="4"/>
  <c r="Z24" i="4"/>
  <c r="X25" i="4"/>
  <c r="AA27" i="4"/>
  <c r="V30" i="4"/>
  <c r="Z36" i="4"/>
  <c r="AB39" i="4"/>
  <c r="X34" i="4"/>
  <c r="X6" i="4"/>
  <c r="Z9" i="4"/>
  <c r="AA12" i="4"/>
  <c r="Y13" i="4"/>
  <c r="W18" i="4"/>
  <c r="AA20" i="4"/>
  <c r="Y21" i="4"/>
  <c r="AA24" i="4"/>
  <c r="Y29" i="4"/>
  <c r="AA32" i="4"/>
  <c r="Y33" i="4"/>
  <c r="AA36" i="4"/>
  <c r="Z13" i="4"/>
  <c r="X27" i="4"/>
  <c r="X22" i="4"/>
  <c r="AA21" i="4"/>
  <c r="AA7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X39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5" i="4"/>
  <c r="U5" i="4"/>
  <c r="Z6" i="4"/>
  <c r="W12" i="4"/>
  <c r="U13" i="4"/>
  <c r="AA16" i="4"/>
  <c r="Z17" i="4"/>
  <c r="V18" i="4"/>
  <c r="X20" i="4"/>
  <c r="V21" i="4"/>
  <c r="AB24" i="4"/>
  <c r="Y25" i="4"/>
  <c r="V26" i="4"/>
  <c r="V29" i="4"/>
  <c r="AA30" i="4"/>
  <c r="Y31" i="4"/>
  <c r="W35" i="4"/>
  <c r="X37" i="4"/>
  <c r="Y7" i="4"/>
  <c r="V8" i="4"/>
  <c r="AA9" i="4"/>
  <c r="W13" i="4"/>
  <c r="X15" i="4"/>
  <c r="V16" i="4"/>
  <c r="X18" i="4"/>
  <c r="V19" i="4"/>
  <c r="X21" i="4"/>
  <c r="V24" i="4"/>
  <c r="AA25" i="4"/>
  <c r="X26" i="4"/>
  <c r="U27" i="4"/>
  <c r="AA28" i="4"/>
  <c r="V36" i="4"/>
  <c r="Y38" i="4"/>
  <c r="AA41" i="4"/>
  <c r="X11" i="4"/>
  <c r="Y12" i="4"/>
  <c r="V15" i="4"/>
  <c r="Y17" i="4"/>
  <c r="Z18" i="4"/>
  <c r="X24" i="4"/>
  <c r="X9" i="4"/>
  <c r="Y10" i="4"/>
  <c r="V13" i="4"/>
  <c r="Y15" i="4"/>
  <c r="Z16" i="4"/>
  <c r="U18" i="4"/>
  <c r="Y4" i="4"/>
  <c r="V7" i="4"/>
  <c r="Y9" i="4"/>
  <c r="Z10" i="4"/>
  <c r="X19" i="4"/>
  <c r="Y20" i="4"/>
  <c r="Z4" i="4"/>
  <c r="X13" i="4"/>
  <c r="Y14" i="4"/>
  <c r="V17" i="4"/>
  <c r="Y19" i="4"/>
  <c r="Z20" i="4"/>
  <c r="Z25" i="4"/>
  <c r="Y28" i="4"/>
  <c r="AA31" i="4"/>
  <c r="V32" i="4"/>
  <c r="Z33" i="4"/>
  <c r="Y35" i="4"/>
  <c r="X35" i="4"/>
  <c r="Z40" i="4"/>
  <c r="V41" i="4"/>
  <c r="Z28" i="4"/>
  <c r="AA33" i="4"/>
  <c r="V34" i="4"/>
  <c r="Z35" i="4"/>
  <c r="Y37" i="4"/>
  <c r="Z27" i="4"/>
  <c r="Z30" i="4"/>
  <c r="V31" i="4"/>
  <c r="Y32" i="4"/>
  <c r="W36" i="4"/>
  <c r="AA37" i="4"/>
  <c r="V38" i="4"/>
  <c r="Z39" i="4"/>
  <c r="Y41" i="4"/>
  <c r="X41" i="4"/>
  <c r="Y23" i="4"/>
  <c r="V25" i="4"/>
  <c r="Z32" i="4"/>
  <c r="V33" i="4"/>
  <c r="Y34" i="4"/>
  <c r="AA39" i="4"/>
  <c r="V40" i="4"/>
  <c r="Z41" i="4"/>
  <c r="X31" i="4"/>
  <c r="X33" i="4"/>
  <c r="AC17" i="4" l="1"/>
  <c r="AC41" i="4"/>
  <c r="AC9" i="4"/>
  <c r="AC38" i="4"/>
  <c r="AC5" i="4"/>
  <c r="AC31" i="4"/>
  <c r="AC35" i="4"/>
  <c r="AC11" i="4"/>
  <c r="AC13" i="4"/>
  <c r="AC19" i="4"/>
  <c r="AC20" i="4"/>
  <c r="AC27" i="4"/>
  <c r="AC23" i="4"/>
  <c r="AC28" i="4"/>
  <c r="AC21" i="4"/>
  <c r="AC29" i="4"/>
  <c r="AC36" i="4"/>
  <c r="AC32" i="4"/>
  <c r="AC26" i="4"/>
  <c r="AC39" i="4"/>
  <c r="AC37" i="4"/>
  <c r="AC25" i="4"/>
  <c r="AC15" i="4"/>
  <c r="AC33" i="4"/>
  <c r="AC30" i="4"/>
  <c r="AC10" i="4"/>
  <c r="AC22" i="4"/>
  <c r="AC24" i="4"/>
  <c r="AC7" i="4"/>
  <c r="AC18" i="4"/>
  <c r="AC14" i="4"/>
  <c r="AC8" i="4"/>
  <c r="AC16" i="4"/>
  <c r="AC12" i="4"/>
  <c r="AC40" i="4"/>
  <c r="AC34" i="4"/>
  <c r="F3" i="2"/>
  <c r="U6" i="4" l="1"/>
  <c r="U4" i="4"/>
  <c r="M3" i="2"/>
  <c r="H3" i="2"/>
  <c r="E3" i="2"/>
  <c r="Q11" i="5"/>
  <c r="T6" i="4" l="1"/>
  <c r="T4" i="4"/>
  <c r="W6" i="4"/>
  <c r="W4" i="4"/>
  <c r="AB6" i="4"/>
  <c r="AB4" i="4"/>
  <c r="B1" i="6"/>
  <c r="AC6" i="4" l="1"/>
  <c r="AC4" i="4"/>
  <c r="J42" i="4"/>
  <c r="H42" i="4"/>
  <c r="E42" i="4"/>
  <c r="M42" i="4"/>
  <c r="P42" i="4"/>
  <c r="R42" i="4"/>
  <c r="I42" i="4"/>
  <c r="Q42" i="4"/>
  <c r="D42" i="4"/>
  <c r="L42" i="4"/>
  <c r="F42" i="4"/>
  <c r="N42" i="4"/>
  <c r="G42" i="4"/>
  <c r="C42" i="4"/>
  <c r="S42" i="4"/>
  <c r="O42" i="4"/>
  <c r="B42" i="4"/>
  <c r="M42" i="2" l="1"/>
  <c r="L42" i="2"/>
  <c r="K42" i="2"/>
  <c r="J42" i="2"/>
  <c r="I42" i="2"/>
  <c r="H42" i="2"/>
  <c r="G42" i="2"/>
  <c r="F42" i="2"/>
  <c r="E42" i="2"/>
  <c r="K42" i="4" l="1"/>
  <c r="AA42" i="4" l="1"/>
  <c r="X42" i="4"/>
  <c r="W42" i="4"/>
  <c r="T42" i="4"/>
  <c r="V42" i="4" l="1"/>
  <c r="Z42" i="4"/>
  <c r="AB42" i="4"/>
  <c r="U42" i="4"/>
  <c r="Y42" i="4"/>
  <c r="C37" i="6" l="1"/>
  <c r="C16" i="6"/>
  <c r="C2" i="6"/>
  <c r="C11" i="6"/>
  <c r="C36" i="6"/>
  <c r="C27" i="6"/>
  <c r="C20" i="6"/>
  <c r="C5" i="6"/>
  <c r="C13" i="6"/>
  <c r="C25" i="6"/>
  <c r="C7" i="6"/>
  <c r="C1" i="6"/>
  <c r="C14" i="6"/>
  <c r="C28" i="6"/>
  <c r="C21" i="6"/>
  <c r="C12" i="6"/>
  <c r="C33" i="6"/>
  <c r="C8" i="6"/>
  <c r="C26" i="6"/>
  <c r="C23" i="6"/>
  <c r="C19" i="6"/>
  <c r="C6" i="6"/>
  <c r="C34" i="6"/>
  <c r="C24" i="6"/>
  <c r="C17" i="6"/>
  <c r="C35" i="6"/>
  <c r="C31" i="6"/>
  <c r="C18" i="6"/>
  <c r="C22" i="6"/>
  <c r="C32" i="6"/>
  <c r="C30" i="6"/>
  <c r="C15" i="6"/>
  <c r="C9" i="6"/>
  <c r="C29" i="6"/>
  <c r="C38" i="6"/>
  <c r="C4" i="6"/>
  <c r="C3" i="6"/>
  <c r="C10" i="6"/>
</calcChain>
</file>

<file path=xl/sharedStrings.xml><?xml version="1.0" encoding="utf-8"?>
<sst xmlns="http://schemas.openxmlformats.org/spreadsheetml/2006/main" count="442" uniqueCount="136">
  <si>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</si>
  <si>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</si>
  <si>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</si>
  <si>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</si>
  <si>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</si>
  <si>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</si>
  <si>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</si>
  <si>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</si>
  <si>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</si>
  <si>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</si>
  <si>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</si>
  <si>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</si>
  <si>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</si>
  <si>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</si>
  <si>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</si>
  <si>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</si>
  <si>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</si>
  <si>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</si>
  <si>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</si>
  <si>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</si>
  <si>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</si>
  <si>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</si>
  <si>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</si>
  <si>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</si>
  <si>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</si>
  <si>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</si>
  <si>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</si>
  <si>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</si>
  <si>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</si>
  <si>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</si>
  <si>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AMBITION 20X500ML BOT IN</t>
  </si>
  <si>
    <t>DECIS EC 28 40X250ML BOT IN</t>
  </si>
  <si>
    <t>FAME (T) SC480 40X50ML BOT IN</t>
  </si>
  <si>
    <t>GAUCHO FS600 50X100ML BOT IN</t>
  </si>
  <si>
    <t>NATIVO WG75 50X100GR BAG IN</t>
  </si>
  <si>
    <t>PLANOFIX SL4 5 40X250ML BOT IN</t>
  </si>
  <si>
    <t>SOLOMON OD300 20X500ML BOT IN</t>
  </si>
  <si>
    <t>SOLOMON OD300 40X250ML BOT IN</t>
  </si>
  <si>
    <t>SPINTOR SC495 20X75ML BOT IN</t>
  </si>
  <si>
    <t>Sum of Opening Balance</t>
  </si>
  <si>
    <t>Sum of Inwards</t>
  </si>
  <si>
    <t>Sum of Outwards</t>
  </si>
  <si>
    <t>Sum of Closing Balance</t>
  </si>
  <si>
    <t>Company Name:-BAYER</t>
  </si>
  <si>
    <t>ANTRACOL (T) WP70 10X1KG BAG IN</t>
  </si>
  <si>
    <t>ANTRACOL (T) WP70 20X500GR BAG IN</t>
  </si>
  <si>
    <t>FOLICUR (T) EC250 20X500ML BOT IN</t>
  </si>
  <si>
    <t>FOLICUR (T) EC250 40X250ML BOT IN</t>
  </si>
  <si>
    <t>REGENT (T) SC50 20X500ML BOT IN</t>
  </si>
  <si>
    <t>SENCOR WP70 60X100GR BAG IN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</si>
  <si>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</si>
  <si>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</si>
  <si>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</si>
  <si>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</si>
  <si>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CONFIDOR (T) SL200 20X250ML BOT IN</t>
  </si>
  <si>
    <t>CONFIDOR (T) SL200 20X500ML BOT IN</t>
  </si>
  <si>
    <t>CONFIDOR SUPER (T) SC350 20X250ML BOT IN</t>
  </si>
  <si>
    <t>CONFIDOR SUPER (T) SC350 20X500ML BOT IN</t>
  </si>
  <si>
    <t>CONFIDOR SUPER (T) SC350 50X100ML BOT IN</t>
  </si>
  <si>
    <t>MOVENTO ENERGY SC240 40X250ML BOT IN</t>
  </si>
  <si>
    <t>MOVENTO ENERGY SC240 50X100ML BOT IN</t>
  </si>
  <si>
    <t>OBERON (T) SC240 20X500ML BOT IN</t>
  </si>
  <si>
    <t>REGENT GOLD SC200 40X250ML BOT IN</t>
  </si>
  <si>
    <t>Alanto 500ml</t>
  </si>
  <si>
    <t>Fame 50ml</t>
  </si>
  <si>
    <t>Nativo 100gr</t>
  </si>
  <si>
    <t>Solomon 250ml</t>
  </si>
  <si>
    <t>Solomon 500ml</t>
  </si>
  <si>
    <t>SAPCODE</t>
  </si>
  <si>
    <t>ALANTO (T) SC240 20X500ML BOT IN</t>
  </si>
  <si>
    <t>ALANTO (T) SC240 40X250ML BOT IN</t>
  </si>
  <si>
    <t>SANJAY AGRO CHEMICALS -S.NAGAR</t>
  </si>
  <si>
    <t>B-2 AKHAR ANAND COMPLEX</t>
  </si>
  <si>
    <t xml:space="preserve">OPP-KARIGAR HOTEL </t>
  </si>
  <si>
    <t>Group Wise Stock Statment</t>
  </si>
  <si>
    <t>Page -1 of 1</t>
  </si>
  <si>
    <t>Receipt Qty</t>
  </si>
  <si>
    <t>Issue Qty</t>
  </si>
  <si>
    <t>Closing Qty</t>
  </si>
  <si>
    <t>Alanto 100</t>
  </si>
  <si>
    <t>Alanto 250ML</t>
  </si>
  <si>
    <t>ANTRACOL 1KG</t>
  </si>
  <si>
    <t>ANTRACOL 500GR</t>
  </si>
  <si>
    <t>Decis 101 250ml</t>
  </si>
  <si>
    <t>Decis 1ltr</t>
  </si>
  <si>
    <t>Decis 250ml</t>
  </si>
  <si>
    <t>Decis 500</t>
  </si>
  <si>
    <t>Folicur 250ML.</t>
  </si>
  <si>
    <t>Gaucho 100ml</t>
  </si>
  <si>
    <t>Gaucho 250</t>
  </si>
  <si>
    <t>Lucifer 160gr</t>
  </si>
  <si>
    <t>Movento Enegry 100</t>
  </si>
  <si>
    <t>Movento Energy 250</t>
  </si>
  <si>
    <t>OBERON 500ML.</t>
  </si>
  <si>
    <t>PLANOFIX 250ML</t>
  </si>
  <si>
    <t>Raft 1ltr</t>
  </si>
  <si>
    <t>Raft 500ml</t>
  </si>
  <si>
    <t>REGENT 500ML</t>
  </si>
  <si>
    <t>Regent Gold 250ml</t>
  </si>
  <si>
    <t>Sancor 100</t>
  </si>
  <si>
    <t>Sencor 100</t>
  </si>
  <si>
    <t>SPINTOR 75ML</t>
  </si>
  <si>
    <t>Velum Prime 250</t>
  </si>
  <si>
    <t>SURPASS 7576 BG2 (LOC) 20X450GR BAG IN</t>
  </si>
  <si>
    <t>DECIS EC101-2 40X250ML BOT IN</t>
  </si>
  <si>
    <t>DECIS EC 28 10X1L BOT IN</t>
  </si>
  <si>
    <t>DECIS EC 28 20X500ML BOT IN</t>
  </si>
  <si>
    <t>GAUCHO FS600 40X250ML BOT IN</t>
  </si>
  <si>
    <t>LUCIFER (T) WP15 25X160GR BAG IN</t>
  </si>
  <si>
    <t>RAFT EC60 10X1L BOT IN</t>
  </si>
  <si>
    <t>RAFT EC60 20X500ML BOT IN</t>
  </si>
  <si>
    <t>VELUM PRIME SC400 40X250ML BOT IN</t>
  </si>
  <si>
    <t>DISTRIBUTOR:Sanjay Agro Chemcial,</t>
  </si>
  <si>
    <t>ITEMALIAS</t>
  </si>
  <si>
    <t>Sanjay Agro Chemcial</t>
  </si>
  <si>
    <t>ALIETTE WP80 20X500GR BAG IN</t>
  </si>
  <si>
    <t>RAFT EC60 40X250ML BOT IN</t>
  </si>
  <si>
    <t>From Date  01/01/2020  To  31/03/2020</t>
  </si>
  <si>
    <t>SAPL</t>
  </si>
  <si>
    <t>DIFF</t>
  </si>
  <si>
    <t>PUR</t>
  </si>
  <si>
    <t>CLOSING</t>
  </si>
  <si>
    <t>Aliette 500</t>
  </si>
  <si>
    <t>Ambition 500</t>
  </si>
  <si>
    <t>Confidor 250ML</t>
  </si>
  <si>
    <t>Confidor 500ML</t>
  </si>
  <si>
    <t>CONFIDOR SUPER 100ML</t>
  </si>
  <si>
    <t>CONFIDOR SUPER 250ML</t>
  </si>
  <si>
    <t>CONFIDOR SUPER 500ML</t>
  </si>
  <si>
    <t>Folicur 500ml</t>
  </si>
  <si>
    <t>Raft 250ml</t>
  </si>
  <si>
    <t>Surpass Superb BG-2</t>
  </si>
  <si>
    <t>Stock and Sales FOR THE PERIOD 01-Jan-2020 TO 31-Mar-2020</t>
  </si>
  <si>
    <t>Generated on 6/21/2021 10:56:55 AM</t>
  </si>
  <si>
    <t>Zylem Report - 01-Jan-2020 TO 31-Mar-2020</t>
  </si>
  <si>
    <t>Dealer Report - 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</si>
</sst>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_);\-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b/>
      <sz val="18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28" fillId="12" borderId="31" applyNumberFormat="0" applyAlignment="0" applyProtection="0"/>
    <xf numFmtId="0" fontId="29" fillId="0" borderId="0" applyNumberFormat="0" applyFill="0" applyBorder="0" applyAlignment="0" applyProtection="0"/>
    <xf numFmtId="0" fontId="16" fillId="13" borderId="32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horizontal="right" vertical="center"/>
    </xf>
    <xf numFmtId="166" fontId="0" fillId="0" borderId="0" xfId="0" applyNumberFormat="1"/>
    <xf numFmtId="0" fontId="0" fillId="0" borderId="24" xfId="0" applyBorder="1"/>
    <xf numFmtId="166" fontId="15" fillId="0" borderId="0" xfId="0" applyNumberFormat="1" applyFont="1" applyAlignment="1">
      <alignment horizontal="right" vertical="center"/>
    </xf>
    <xf numFmtId="0" fontId="0" fillId="0" borderId="0" xfId="0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20%20M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 SALE"/>
      <sheetName val="Sheet2"/>
      <sheetName val="P PUR"/>
      <sheetName val="Sheet3"/>
      <sheetName val="PROD"/>
    </sheetNames>
    <sheetDataSet>
      <sheetData sheetId="0"/>
      <sheetData sheetId="1">
        <row r="5">
          <cell r="F5" t="str">
            <v>Raft 250ml</v>
          </cell>
          <cell r="G5">
            <v>66</v>
          </cell>
        </row>
        <row r="6">
          <cell r="F6" t="str">
            <v>ANTRACOL 1KG</v>
          </cell>
          <cell r="G6">
            <v>398</v>
          </cell>
        </row>
        <row r="7">
          <cell r="F7" t="str">
            <v>Aliette 500</v>
          </cell>
          <cell r="G7">
            <v>48</v>
          </cell>
        </row>
        <row r="8">
          <cell r="F8" t="str">
            <v>Nativo 100gr</v>
          </cell>
          <cell r="G8">
            <v>9</v>
          </cell>
        </row>
        <row r="9">
          <cell r="F9" t="str">
            <v>Decis 1ltr</v>
          </cell>
          <cell r="G9">
            <v>10</v>
          </cell>
        </row>
        <row r="10">
          <cell r="F10" t="str">
            <v>Solomon 250ml</v>
          </cell>
          <cell r="G10">
            <v>62</v>
          </cell>
        </row>
        <row r="11">
          <cell r="F11" t="str">
            <v>Solomon 500ml</v>
          </cell>
          <cell r="G11">
            <v>70</v>
          </cell>
        </row>
        <row r="12">
          <cell r="F12" t="str">
            <v>Gaucho 100ml</v>
          </cell>
          <cell r="G12">
            <v>161</v>
          </cell>
        </row>
        <row r="13">
          <cell r="F13" t="str">
            <v>Regent Gold 250ml</v>
          </cell>
          <cell r="G13">
            <v>34</v>
          </cell>
        </row>
        <row r="14">
          <cell r="F14" t="str">
            <v>Lucifer 160gr</v>
          </cell>
          <cell r="G14">
            <v>70</v>
          </cell>
        </row>
        <row r="15">
          <cell r="F15" t="str">
            <v>Ambition 500</v>
          </cell>
          <cell r="G15">
            <v>100</v>
          </cell>
        </row>
        <row r="16">
          <cell r="F16" t="str">
            <v>Alanto 100</v>
          </cell>
          <cell r="G16">
            <v>1</v>
          </cell>
        </row>
        <row r="17">
          <cell r="F17" t="str">
            <v>Sencor 100</v>
          </cell>
          <cell r="G17">
            <v>20</v>
          </cell>
        </row>
        <row r="18">
          <cell r="F18" t="str">
            <v>Decis 500</v>
          </cell>
          <cell r="G18">
            <v>70</v>
          </cell>
        </row>
        <row r="19">
          <cell r="F19" t="str">
            <v>Decis 101 250ml</v>
          </cell>
          <cell r="G19">
            <v>65</v>
          </cell>
        </row>
        <row r="20">
          <cell r="F20" t="str">
            <v>Sancor 100</v>
          </cell>
          <cell r="G20">
            <v>30</v>
          </cell>
        </row>
        <row r="21">
          <cell r="F21" t="str">
            <v>Gaucho 250</v>
          </cell>
          <cell r="G21">
            <v>31</v>
          </cell>
        </row>
        <row r="22">
          <cell r="F22" t="str">
            <v>OBERON 500ML.</v>
          </cell>
          <cell r="G22">
            <v>27</v>
          </cell>
        </row>
        <row r="23">
          <cell r="F23" t="str">
            <v>ANTRACOL 500GR</v>
          </cell>
          <cell r="G23">
            <v>450</v>
          </cell>
        </row>
        <row r="24">
          <cell r="F24" t="str">
            <v>Folicur 250ML.</v>
          </cell>
          <cell r="G24">
            <v>30</v>
          </cell>
        </row>
        <row r="25">
          <cell r="F25" t="str">
            <v>Folicur 500ml</v>
          </cell>
          <cell r="G25">
            <v>10</v>
          </cell>
        </row>
        <row r="26">
          <cell r="F26" t="str">
            <v>CONFIDOR SUPER 250ML</v>
          </cell>
          <cell r="G26">
            <v>91</v>
          </cell>
        </row>
        <row r="27">
          <cell r="F27" t="str">
            <v>CONFIDOR SUPER 500ML</v>
          </cell>
          <cell r="G27">
            <v>40</v>
          </cell>
        </row>
        <row r="28">
          <cell r="F28" t="str">
            <v>CONFIDOR SUPER 100ML</v>
          </cell>
          <cell r="G28">
            <v>40</v>
          </cell>
        </row>
        <row r="29">
          <cell r="F29" t="str">
            <v>Raft 500ml</v>
          </cell>
          <cell r="G29">
            <v>60</v>
          </cell>
        </row>
        <row r="30">
          <cell r="F30" t="str">
            <v>SPINTOR 75ML</v>
          </cell>
          <cell r="G30">
            <v>35</v>
          </cell>
        </row>
        <row r="31">
          <cell r="F31" t="str">
            <v>Confidor 250ML</v>
          </cell>
          <cell r="G31">
            <v>10</v>
          </cell>
        </row>
        <row r="32">
          <cell r="F32" t="str">
            <v>Decis 250ml</v>
          </cell>
          <cell r="G32">
            <v>190</v>
          </cell>
        </row>
        <row r="33">
          <cell r="F33" t="str">
            <v>Confidor 500ML</v>
          </cell>
          <cell r="G33">
            <v>20</v>
          </cell>
        </row>
        <row r="34">
          <cell r="F34" t="str">
            <v>REGENT 500ML</v>
          </cell>
          <cell r="G34">
            <v>30</v>
          </cell>
        </row>
        <row r="35">
          <cell r="F35" t="str">
            <v>PLANOFIX 250ML</v>
          </cell>
          <cell r="G35">
            <v>40</v>
          </cell>
        </row>
      </sheetData>
      <sheetData sheetId="2"/>
      <sheetData sheetId="3">
        <row r="5">
          <cell r="F5" t="str">
            <v>Fame 50ml</v>
          </cell>
          <cell r="G5">
            <v>40</v>
          </cell>
        </row>
        <row r="6">
          <cell r="F6" t="str">
            <v>Solomon 500ml</v>
          </cell>
          <cell r="G6">
            <v>-140</v>
          </cell>
        </row>
        <row r="7">
          <cell r="F7" t="str">
            <v>Movento Energy 250</v>
          </cell>
          <cell r="G7">
            <v>-40</v>
          </cell>
        </row>
        <row r="8">
          <cell r="F8" t="str">
            <v>Movento Enegry 100</v>
          </cell>
          <cell r="G8">
            <v>-50</v>
          </cell>
        </row>
        <row r="9">
          <cell r="F9" t="str">
            <v>Raft 1ltr</v>
          </cell>
          <cell r="G9">
            <v>-80</v>
          </cell>
        </row>
      </sheetData>
      <sheetData sheetId="4"/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8.683071527776" createdVersion="6" refreshedVersion="7" minRefreshableVersion="3" recordCount="39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5" maxValue="688"/>
    </cacheField>
    <cacheField name="Inwards" numFmtId="0">
      <sharedItems containsString="0" containsBlank="1" containsNumber="1" containsInteger="1" minValue="40" maxValue="40"/>
    </cacheField>
    <cacheField name="Outwards" numFmtId="0">
      <sharedItems containsString="0" containsBlank="1" containsNumber="1" containsInteger="1" minValue="1" maxValue="450"/>
    </cacheField>
    <cacheField name="Closing Balance" numFmtId="0">
      <sharedItems containsString="0" containsBlank="1" containsNumber="1" containsInteger="1" minValue="4" maxValue="290"/>
    </cacheField>
    <cacheField name="Combi Name" numFmtId="165">
      <sharedItems/>
    </cacheField>
    <cacheField name="Master Name" numFmtId="165">
      <sharedItems count="156">
        <s v="ALANTO (T) SC240 50X100ML BOT IN"/>
        <s v="ALANTO (T) SC240 40X250ML BOT IN"/>
        <s v="ALANTO (T) SC240 20X500ML BOT IN"/>
        <s v="ALIETTE WP80 20X500GR BAG IN"/>
        <s v="AMBITION 20X500ML BOT IN"/>
        <s v="ANTRACOL (T) WP70 10X1KG BAG IN"/>
        <s v="ANTRACOL (T) WP70 20X500GR BAG IN"/>
        <s v="CONFIDOR (T) SL200 20X250ML BOT IN"/>
        <s v="CONFIDOR (T) SL200 20X500ML BOT IN"/>
        <s v="CONFIDOR SUPER (T) SC350 50X100ML BOT IN"/>
        <s v="CONFIDOR SUPER (T) SC350 20X250ML BOT IN"/>
        <s v="CONFIDOR SUPER (T) SC350 20X500ML BOT IN"/>
        <s v="DECIS EC101-2 40X250ML BOT IN"/>
        <s v="DECIS EC 28 10X1L BOT IN"/>
        <s v="DECIS EC 28 40X250ML BOT IN"/>
        <s v="DECIS EC 28 20X500ML BOT IN"/>
        <s v="FAME (T) SC480 40X50ML BOT IN"/>
        <s v="FOLICUR (T) EC250 40X250ML BOT IN"/>
        <s v="FOLICUR (T) EC250 20X500ML BOT IN"/>
        <s v="GAUCHO FS600 50X100ML BOT IN"/>
        <s v="GAUCHO FS600 40X250ML BOT IN"/>
        <s v="LUCIFER (T) WP15 25X160GR BAG IN"/>
        <s v="MOVENTO ENERGY SC240 50X100ML BOT IN"/>
        <s v="MOVENTO ENERGY SC240 40X250ML BOT IN"/>
        <s v="NATIVO WG75 50X100GR BAG IN"/>
        <s v="OBERON (T) SC240 20X500ML BOT IN"/>
        <s v="PLANOFIX SL4 5 40X250ML BOT IN"/>
        <s v="RAFT EC60 10X1L BOT IN"/>
        <s v="RAFT EC60 40X250ML BOT IN"/>
        <s v="RAFT EC60 20X500ML BOT IN"/>
        <s v="REGENT (T) SC50 20X500ML BOT IN"/>
        <s v="REGENT GOLD SC200 40X250ML BOT IN"/>
        <s v="SENCOR WP70 60X100GR BAG IN"/>
        <s v="SOLOMON OD300 40X250ML BOT IN"/>
        <s v="SOLOMON OD300 20X500ML BOT IN"/>
        <s v="SPINTOR SC495 20X75ML BOT IN"/>
        <s v="SURPASS 7576 BG2 (LOC) 20X450GR BAG IN"/>
        <s v="VELUM PRIME SC400 40X250ML BOT IN"/>
        <s v="ALIETTE WP80 10X1KG BAG IN" u="1"/>
        <s v="ALIETTE WP80 20X250GR BAG IN" u="1"/>
        <s v="ALIETTE WP80 40X100GR BAG IN" u="1"/>
        <s v="FAME (T) SC480 10X(20X10ML) BOT IN" u="1"/>
        <s v="CONFIDOR SUPER (T) SC350 50X50ML BOT IN" u="1"/>
        <s v="DISCOUNTINUE PRODUCT" u="1"/>
        <s v="DECIS EC101-2 10X1L BOT IN" u="1"/>
        <s v="OBERON (T) SC240 10X1L BOT IN" u="1"/>
        <s v="SIVANTO PRIME SL200 10X1L BOT IN" u="1"/>
        <s v="ADMIRE WG70 125X(8X2GR) BAG IN" u="1"/>
        <s v="SIMBOLA (T) SG20 20X250G BOT IN" u="1"/>
        <s v="SIMBOLA (T) SG20 50X100G BOT IN" u="1"/>
        <s v="SURPASS FIRSTCLASS 7149B2 20X450G BAG IN" u="1"/>
        <s v="CONFIDOR (T) SL200 100X50ML BOT IN" u="1"/>
        <s v="CONFIDOR (T) SL200 50X100ML BOT IN" u="1"/>
        <s v="GAUCHO FS600 100X50ML BOT IN" u="1"/>
        <s v="SIVANTO PRIME SL200 20X500ML BOT IN" u="1"/>
        <s v="SIVANTO PRIME SL200 40X250ML BOT IN" u="1"/>
        <s v="SIVANTO PRIME SL200 50X100ML BOT IN" u="1"/>
        <s v="JUMP WG80 160X(10X2GR) BAG IN" u="1"/>
        <s v="REGENT GR0 3 4X5KG BAG IN" u="1"/>
        <e v="#VALUE!" u="1"/>
        <s v="PLANOFIX SL45 10X1L BOT IN" u="1"/>
        <s v="NATIVO WG75 100X50GR BAG IN" u="1"/>
        <s v="NATIVO WG75 20X500GR BAG IN" u="1"/>
        <s v="NATIVO WG75 40X250GR BAG IN" u="1"/>
        <s v="ADMIRE (T) WG70 150X30GR BOT IN" u="1"/>
        <s v="ADMIRE (T) WG70 30X150GR BOT IN" u="1"/>
        <s v="CONFIDOR (T) SL200 10X1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COUNCIL ACTIV WG30 8X(10X45GR) BOX IN" u="1"/>
        <s v="REGENT GR0 3 1X25KG BOX WW" u="1"/>
        <s v="ETHREL SL39 10X1L BOT IN" u="1"/>
        <s v="LARVIN (T) WP75 10X1KG BAG IN" u="1"/>
        <s v="SURPASS SUPERB BG2 20X450G BAG IN" u="1"/>
        <s v="AMBITION 10X1L BOT IN" u="1"/>
        <s v="DECIS EC 28 50X100ML BOT IN" u="1"/>
        <s v="FOLICUR (T) EC250 50X100ML BOT IN" u="1"/>
        <s v="New" u="1"/>
        <s v="NATIVO WG75 10X1KG BAG IN" u="1"/>
        <s v="DECIS EC101-2 100X50ML BOT IN" u="1"/>
        <s v="PLANOFIX SL4 5 20X500ML BOT IN" u="1"/>
        <s v="PLANOFIX SL4 5 50X100ML BOT IN" u="1"/>
        <s v="BELT EXPERT SC480 100X50ML BOT IN" u="1"/>
        <s v="BELT EXPERT SC480 40X250ML BOT IN" u="1"/>
        <s v="BELT EXPERT SC480 50X100ML BOT IN" u="1"/>
        <s v="NATIVO WG75 20X(10X10GR) BAG IN" u="1"/>
        <s v="SPINTOR SC495 10X(20X7ML) BOT IN" u="1"/>
        <s v="REGENT (T) SC50 10X1L BOT IN" u="1"/>
        <s v="RICESTAR EC69 10X1L BOT IN" u="1"/>
        <s v="GAUCHO FS600 2X(5X1L) BOT IN" u="1"/>
        <s v="REGENT GR0 3 20X1KG BAG IN" u="1"/>
        <s v="JUMP WG80 2X(15X100GR) BOT IN" u="1"/>
        <s v="RAXIL EASY FS60 100X50ML BOT IN" u="1"/>
        <s v="RAXIL EASY FS60 50X100ML BOT IN" u="1"/>
        <s v="REGENT (T) SC50 20X250ML BOT IN" u="1"/>
        <s v="REGENT (T) SC50 50X100ML BOT IN" u="1"/>
        <s v="REGENT GOLD SC200 20X500ML BOT IN" u="1"/>
        <s v="REGENT GOLD SC200 50X100ML BOT IN" u="1"/>
        <s v="ANTRACOL (T) WP70 40X250GR BAG IN" u="1"/>
        <s v="ANTRACOL (T) WP70 50X100GR BAG IN" u="1"/>
        <e v="#N/A" u="1"/>
        <s v="SOLOMON OD300 50X100ML BOT IN" u="1"/>
        <s v="AMBITION 40X250ML BOT IN" u="1"/>
        <s v="ALANTO (T) SC240 10X1L BOT IN" u="1"/>
        <s v="FENOS QUICK SC150 50X100ML BOT IN" u="1"/>
        <s v="FOOST WP50 20X250G BAG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ITREST SG5 40X100GR BOT IN" u="1"/>
        <s v="TOPSTAR (T) WP80 10X(10X35GR) BOX IN" u="1"/>
        <s v="TOPSTAR (T) WP80 4X(10X100GR) BOX IN" u="1"/>
        <s v="FOLICUR (T) EC250 10X1L BOT IN" u="1"/>
        <s v="VELUM PRIME SC400 20X500M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JUMP WG80 80X40GR BAG IN" u="1"/>
        <s v="FAME (T) SC480 4X500ML BOT IN" u="1"/>
        <s v="FAME (T) SC480 8X250ML BOT IN" u="1"/>
        <s v="MOVENTO ENERGY SC240 10X1L BOT IN" u="1"/>
        <s v="EVERGOL XTEND FS308 100X40ML BOT IN" u="1"/>
        <s v="EVERGOL XTEND FS308 40X25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WHIPSUPER (T) EC90 10X1L BOT IN" u="1"/>
        <s v="LUNA EXPERIENCE SC400 40X250ML BOT IN" u="1"/>
        <s v="LUNA EXPERIENCE SC400 50X100ML BOT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s v="Alanto 100"/>
    <n v="5"/>
    <m/>
    <n v="1"/>
    <n v="4"/>
    <s v="Alanto 100-unit"/>
    <x v="0"/>
  </r>
  <r>
    <s v="Alanto 250ML"/>
    <n v="27"/>
    <m/>
    <m/>
    <n v="27"/>
    <s v="Alanto 250ML-unit"/>
    <x v="1"/>
  </r>
  <r>
    <s v="Alanto 500ml"/>
    <n v="20"/>
    <m/>
    <m/>
    <n v="20"/>
    <s v="Alanto 500ml-unit"/>
    <x v="2"/>
  </r>
  <r>
    <s v="Aliette 500"/>
    <n v="48"/>
    <m/>
    <n v="48"/>
    <m/>
    <s v="Aliette 500-unit"/>
    <x v="3"/>
  </r>
  <r>
    <s v="Ambition 500"/>
    <n v="100"/>
    <m/>
    <n v="100"/>
    <m/>
    <s v="Ambition 500-unit"/>
    <x v="4"/>
  </r>
  <r>
    <s v="ANTRACOL 1KG"/>
    <n v="688"/>
    <m/>
    <n v="398"/>
    <n v="290"/>
    <s v="ANTRACOL 1KG-unit"/>
    <x v="5"/>
  </r>
  <r>
    <s v="ANTRACOL 500GR"/>
    <n v="640"/>
    <m/>
    <n v="450"/>
    <n v="190"/>
    <s v="ANTRACOL 500GR-unit"/>
    <x v="6"/>
  </r>
  <r>
    <s v="Confidor 250ML"/>
    <n v="10"/>
    <m/>
    <n v="10"/>
    <m/>
    <s v="Confidor 250ML-unit"/>
    <x v="7"/>
  </r>
  <r>
    <s v="Confidor 500ML"/>
    <n v="20"/>
    <m/>
    <n v="20"/>
    <m/>
    <s v="Confidor 500ML-unit"/>
    <x v="8"/>
  </r>
  <r>
    <s v="CONFIDOR SUPER 100ML"/>
    <n v="40"/>
    <m/>
    <n v="40"/>
    <m/>
    <s v="CONFIDOR SUPER 100ML-unit"/>
    <x v="9"/>
  </r>
  <r>
    <s v="CONFIDOR SUPER 250ML"/>
    <n v="91"/>
    <m/>
    <n v="91"/>
    <m/>
    <s v="CONFIDOR SUPER 250ML-unit"/>
    <x v="10"/>
  </r>
  <r>
    <s v="CONFIDOR SUPER 500ML"/>
    <n v="40"/>
    <m/>
    <n v="40"/>
    <m/>
    <s v="CONFIDOR SUPER 500ML-unit"/>
    <x v="11"/>
  </r>
  <r>
    <s v="Decis 101 250ml"/>
    <n v="65"/>
    <m/>
    <n v="65"/>
    <m/>
    <s v="Decis 101 250ml-unit"/>
    <x v="12"/>
  </r>
  <r>
    <s v="Decis 1ltr"/>
    <n v="10"/>
    <m/>
    <n v="10"/>
    <m/>
    <s v="Decis 1ltr-unit"/>
    <x v="13"/>
  </r>
  <r>
    <s v="Decis 250ml"/>
    <n v="230"/>
    <m/>
    <n v="190"/>
    <n v="40"/>
    <s v="Decis 250ml-unit"/>
    <x v="14"/>
  </r>
  <r>
    <s v="Decis 500"/>
    <n v="70"/>
    <m/>
    <n v="70"/>
    <m/>
    <s v="Decis 500-unit"/>
    <x v="15"/>
  </r>
  <r>
    <s v="Fame 50ml"/>
    <m/>
    <n v="40"/>
    <m/>
    <n v="40"/>
    <s v="Fame 50ml-unit"/>
    <x v="16"/>
  </r>
  <r>
    <s v="Folicur 250ML."/>
    <n v="30"/>
    <m/>
    <n v="30"/>
    <m/>
    <s v="Folicur 250ML.-unit"/>
    <x v="17"/>
  </r>
  <r>
    <s v="Folicur 500ml"/>
    <n v="10"/>
    <m/>
    <n v="10"/>
    <m/>
    <s v="Folicur 500ml-unit"/>
    <x v="18"/>
  </r>
  <r>
    <s v="Gaucho 100ml"/>
    <n v="261"/>
    <m/>
    <n v="161"/>
    <n v="100"/>
    <s v="Gaucho 100ml-unit"/>
    <x v="19"/>
  </r>
  <r>
    <s v="Gaucho 250"/>
    <n v="31"/>
    <m/>
    <n v="31"/>
    <m/>
    <s v="Gaucho 250-unit"/>
    <x v="20"/>
  </r>
  <r>
    <s v="Lucifer 160gr"/>
    <n v="100"/>
    <m/>
    <n v="70"/>
    <n v="30"/>
    <s v="Lucifer 160gr-unit"/>
    <x v="21"/>
  </r>
  <r>
    <s v="Movento Enegry 100"/>
    <n v="67"/>
    <m/>
    <n v="50"/>
    <n v="17"/>
    <s v="Movento Enegry 100-unit"/>
    <x v="22"/>
  </r>
  <r>
    <s v="Movento Energy 250"/>
    <n v="57"/>
    <m/>
    <n v="40"/>
    <n v="17"/>
    <s v="Movento Energy 250-unit"/>
    <x v="23"/>
  </r>
  <r>
    <s v="Nativo 100gr"/>
    <n v="9"/>
    <m/>
    <n v="9"/>
    <m/>
    <s v="Nativo 100gr-unit"/>
    <x v="24"/>
  </r>
  <r>
    <s v="OBERON 500ML."/>
    <n v="39"/>
    <m/>
    <n v="27"/>
    <n v="12"/>
    <s v="OBERON 500ML.-unit"/>
    <x v="25"/>
  </r>
  <r>
    <s v="PLANOFIX 250ML"/>
    <n v="40"/>
    <m/>
    <n v="40"/>
    <m/>
    <s v="PLANOFIX 250ML-unit"/>
    <x v="26"/>
  </r>
  <r>
    <s v="Raft 1ltr"/>
    <n v="90"/>
    <m/>
    <n v="80"/>
    <n v="10"/>
    <s v="Raft 1ltr-unit"/>
    <x v="27"/>
  </r>
  <r>
    <s v="Raft 250ml"/>
    <n v="66"/>
    <m/>
    <n v="66"/>
    <m/>
    <s v="Raft 250ml-unit"/>
    <x v="28"/>
  </r>
  <r>
    <s v="Raft 500ml"/>
    <n v="115"/>
    <m/>
    <n v="60"/>
    <n v="55"/>
    <s v="Raft 500ml-unit"/>
    <x v="29"/>
  </r>
  <r>
    <s v="REGENT 500ML"/>
    <n v="30"/>
    <m/>
    <n v="30"/>
    <m/>
    <s v="REGENT 500ML-unit"/>
    <x v="30"/>
  </r>
  <r>
    <s v="Regent Gold 250ml"/>
    <n v="109"/>
    <m/>
    <n v="34"/>
    <n v="75"/>
    <s v="Regent Gold 250ml-unit"/>
    <x v="31"/>
  </r>
  <r>
    <s v="Sancor 100"/>
    <n v="50"/>
    <m/>
    <n v="30"/>
    <n v="20"/>
    <s v="Sancor 100-unit"/>
    <x v="32"/>
  </r>
  <r>
    <s v="Sencor 100"/>
    <n v="120"/>
    <m/>
    <n v="20"/>
    <n v="100"/>
    <s v="Sencor 100-unit"/>
    <x v="32"/>
  </r>
  <r>
    <s v="Solomon 250ml"/>
    <n v="312"/>
    <m/>
    <n v="62"/>
    <n v="250"/>
    <s v="Solomon 250ml-unit"/>
    <x v="33"/>
  </r>
  <r>
    <s v="Solomon 500ml"/>
    <n v="430"/>
    <m/>
    <n v="210"/>
    <n v="220"/>
    <s v="Solomon 500ml-unit"/>
    <x v="34"/>
  </r>
  <r>
    <s v="SPINTOR 75ML"/>
    <n v="103"/>
    <m/>
    <n v="35"/>
    <n v="68"/>
    <s v="SPINTOR 75ML-unit"/>
    <x v="35"/>
  </r>
  <r>
    <s v="Surpass Superb BG-2"/>
    <n v="100"/>
    <m/>
    <m/>
    <n v="100"/>
    <s v="Surpass Superb BG-2-unit"/>
    <x v="36"/>
  </r>
  <r>
    <s v="Velum Prime 250"/>
    <n v="40"/>
    <m/>
    <m/>
    <n v="40"/>
    <s v="Velum Prime 250-unit"/>
    <x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4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7">
        <item m="1" x="47"/>
        <item m="1" x="105"/>
        <item x="0"/>
        <item m="1" x="40"/>
        <item m="1" x="38"/>
        <item m="1" x="39"/>
        <item x="3"/>
        <item m="1" x="112"/>
        <item m="1" x="79"/>
        <item m="1" x="107"/>
        <item x="4"/>
        <item m="1" x="104"/>
        <item x="5"/>
        <item m="1" x="103"/>
        <item x="6"/>
        <item m="1" x="89"/>
        <item m="1" x="52"/>
        <item m="1" x="66"/>
        <item x="7"/>
        <item x="8"/>
        <item m="1" x="51"/>
        <item x="9"/>
        <item x="10"/>
        <item x="11"/>
        <item m="1" x="42"/>
        <item m="1" x="73"/>
        <item m="1" x="80"/>
        <item x="13"/>
        <item x="14"/>
        <item x="15"/>
        <item m="1" x="84"/>
        <item m="1" x="139"/>
        <item m="1" x="76"/>
        <item m="1" x="138"/>
        <item m="1" x="135"/>
        <item m="1" x="133"/>
        <item m="1" x="41"/>
        <item x="16"/>
        <item m="1" x="109"/>
        <item m="1" x="81"/>
        <item m="1" x="122"/>
        <item x="17"/>
        <item x="18"/>
        <item m="1" x="110"/>
        <item m="1" x="111"/>
        <item x="19"/>
        <item x="20"/>
        <item m="1" x="53"/>
        <item m="1" x="143"/>
        <item m="1" x="114"/>
        <item m="1" x="141"/>
        <item m="1" x="117"/>
        <item m="1" x="140"/>
        <item m="1" x="57"/>
        <item m="1" x="129"/>
        <item m="1" x="151"/>
        <item m="1" x="77"/>
        <item m="1" x="149"/>
        <item m="1" x="150"/>
        <item m="1" x="116"/>
        <item m="1" x="115"/>
        <item m="1" x="118"/>
        <item m="1" x="72"/>
        <item m="1" x="71"/>
        <item m="1" x="146"/>
        <item m="1" x="154"/>
        <item m="1" x="155"/>
        <item m="1" x="153"/>
        <item x="22"/>
        <item x="23"/>
        <item x="24"/>
        <item m="1" x="83"/>
        <item m="1" x="63"/>
        <item m="1" x="62"/>
        <item m="1" x="61"/>
        <item m="1" x="68"/>
        <item m="1" x="67"/>
        <item x="25"/>
        <item m="1" x="86"/>
        <item m="1" x="60"/>
        <item x="26"/>
        <item m="1" x="85"/>
        <item m="1" x="142"/>
        <item m="1" x="102"/>
        <item x="31"/>
        <item m="1" x="95"/>
        <item m="1" x="75"/>
        <item m="1" x="58"/>
        <item m="1" x="100"/>
        <item m="1" x="92"/>
        <item m="1" x="99"/>
        <item x="30"/>
        <item m="1" x="69"/>
        <item m="1" x="93"/>
        <item m="1" x="125"/>
        <item m="1" x="124"/>
        <item m="1" x="137"/>
        <item m="1" x="136"/>
        <item x="32"/>
        <item m="1" x="106"/>
        <item m="1" x="70"/>
        <item x="33"/>
        <item x="34"/>
        <item x="35"/>
        <item x="37"/>
        <item m="1" x="128"/>
        <item m="1" x="127"/>
        <item m="1" x="126"/>
        <item m="1" x="65"/>
        <item m="1" x="64"/>
        <item m="1" x="148"/>
        <item m="1" x="108"/>
        <item x="1"/>
        <item x="2"/>
        <item m="1" x="88"/>
        <item m="1" x="87"/>
        <item m="1" x="74"/>
        <item m="1" x="134"/>
        <item m="1" x="113"/>
        <item m="1" x="131"/>
        <item m="1" x="130"/>
        <item m="1" x="119"/>
        <item m="1" x="94"/>
        <item m="1" x="147"/>
        <item m="1" x="96"/>
        <item m="1" x="145"/>
        <item m="1" x="152"/>
        <item m="1" x="132"/>
        <item m="1" x="90"/>
        <item m="1" x="45"/>
        <item m="1" x="82"/>
        <item m="1" x="43"/>
        <item m="1" x="98"/>
        <item m="1" x="97"/>
        <item m="1" x="101"/>
        <item m="1" x="49"/>
        <item m="1" x="48"/>
        <item m="1" x="56"/>
        <item m="1" x="46"/>
        <item m="1" x="55"/>
        <item m="1" x="54"/>
        <item m="1" x="91"/>
        <item m="1" x="121"/>
        <item m="1" x="120"/>
        <item m="1" x="123"/>
        <item m="1" x="59"/>
        <item m="1" x="44"/>
        <item x="12"/>
        <item x="21"/>
        <item x="27"/>
        <item x="29"/>
        <item x="36"/>
        <item m="1" x="50"/>
        <item m="1" x="78"/>
        <item m="1" x="144"/>
        <item x="28"/>
        <item t="default"/>
      </items>
    </pivotField>
  </pivotFields>
  <rowFields count="1">
    <field x="6"/>
  </rowFields>
  <rowItems count="39">
    <i>
      <x v="2"/>
    </i>
    <i>
      <x v="6"/>
    </i>
    <i>
      <x v="10"/>
    </i>
    <i>
      <x v="12"/>
    </i>
    <i>
      <x v="14"/>
    </i>
    <i>
      <x v="18"/>
    </i>
    <i>
      <x v="19"/>
    </i>
    <i>
      <x v="21"/>
    </i>
    <i>
      <x v="22"/>
    </i>
    <i>
      <x v="23"/>
    </i>
    <i>
      <x v="27"/>
    </i>
    <i>
      <x v="28"/>
    </i>
    <i>
      <x v="29"/>
    </i>
    <i>
      <x v="37"/>
    </i>
    <i>
      <x v="41"/>
    </i>
    <i>
      <x v="42"/>
    </i>
    <i>
      <x v="45"/>
    </i>
    <i>
      <x v="46"/>
    </i>
    <i>
      <x v="68"/>
    </i>
    <i>
      <x v="69"/>
    </i>
    <i>
      <x v="70"/>
    </i>
    <i>
      <x v="77"/>
    </i>
    <i>
      <x v="80"/>
    </i>
    <i>
      <x v="84"/>
    </i>
    <i>
      <x v="91"/>
    </i>
    <i>
      <x v="98"/>
    </i>
    <i>
      <x v="101"/>
    </i>
    <i>
      <x v="102"/>
    </i>
    <i>
      <x v="103"/>
    </i>
    <i>
      <x v="104"/>
    </i>
    <i>
      <x v="112"/>
    </i>
    <i>
      <x v="113"/>
    </i>
    <i>
      <x v="147"/>
    </i>
    <i>
      <x v="148"/>
    </i>
    <i>
      <x v="149"/>
    </i>
    <i>
      <x v="150"/>
    </i>
    <i>
      <x v="151"/>
    </i>
    <i>
      <x v="15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53"/>
  <sheetViews>
    <sheetView workbookViewId="0"/>
  </sheetViews>
  <sheetFormatPr defaultColWidth="11.44140625" defaultRowHeight="14.4" x14ac:dyDescent="0.3"/>
  <cols>
    <col min="1" max="16384" width="11.44140625" style="62"/>
  </cols>
  <sheetData>
    <row r="2" spans="1:11" ht="22.8" x14ac:dyDescent="0.3">
      <c r="B2" s="51" t="s">
        <v>71</v>
      </c>
    </row>
    <row r="4" spans="1:11" x14ac:dyDescent="0.3">
      <c r="B4" s="52" t="s">
        <v>72</v>
      </c>
    </row>
    <row r="5" spans="1:11" x14ac:dyDescent="0.3">
      <c r="B5" s="52" t="s">
        <v>73</v>
      </c>
    </row>
    <row r="7" spans="1:11" x14ac:dyDescent="0.3">
      <c r="A7" s="53" t="s">
        <v>74</v>
      </c>
      <c r="E7" s="54" t="s">
        <v>75</v>
      </c>
    </row>
    <row r="9" spans="1:11" x14ac:dyDescent="0.3">
      <c r="A9" s="55" t="s">
        <v>117</v>
      </c>
    </row>
    <row r="10" spans="1:11" x14ac:dyDescent="0.3">
      <c r="A10" s="53" t="s">
        <v>26</v>
      </c>
      <c r="B10" s="56" t="s">
        <v>3</v>
      </c>
      <c r="C10" s="56" t="s">
        <v>76</v>
      </c>
      <c r="D10" s="56" t="s">
        <v>77</v>
      </c>
      <c r="E10" s="56" t="s">
        <v>78</v>
      </c>
      <c r="F10" s="56" t="s">
        <v>118</v>
      </c>
      <c r="G10" s="56" t="s">
        <v>119</v>
      </c>
      <c r="H10" s="56" t="s">
        <v>120</v>
      </c>
      <c r="I10" s="56" t="s">
        <v>119</v>
      </c>
      <c r="J10" s="56" t="s">
        <v>121</v>
      </c>
      <c r="K10" s="56" t="s">
        <v>119</v>
      </c>
    </row>
    <row r="11" spans="1:11" x14ac:dyDescent="0.3">
      <c r="A11" s="57" t="s">
        <v>79</v>
      </c>
      <c r="B11" s="58">
        <v>5</v>
      </c>
      <c r="D11" s="58">
        <v>1</v>
      </c>
      <c r="E11" s="58">
        <v>4</v>
      </c>
      <c r="F11" s="62">
        <f>IFERROR(VLOOKUP(A11,'[3]P SALE'!$F$5:$G$35,2,0),0)</f>
        <v>1</v>
      </c>
      <c r="G11" s="59">
        <f>D11-F11</f>
        <v>0</v>
      </c>
      <c r="H11" s="62">
        <f>IFERROR(VLOOKUP(A11,'[3]P PUR'!$F$5:$G$9,2,0),0)</f>
        <v>0</v>
      </c>
      <c r="I11" s="62">
        <f>C11-H11</f>
        <v>0</v>
      </c>
      <c r="J11" s="59">
        <f>B11+H11-F11</f>
        <v>4</v>
      </c>
      <c r="K11" s="59">
        <f>E11-J11</f>
        <v>0</v>
      </c>
    </row>
    <row r="12" spans="1:11" x14ac:dyDescent="0.3">
      <c r="A12" s="57" t="s">
        <v>80</v>
      </c>
      <c r="B12" s="58">
        <v>27</v>
      </c>
      <c r="E12" s="58">
        <v>27</v>
      </c>
      <c r="F12" s="62">
        <f>IFERROR(VLOOKUP(A12,'[3]P SALE'!$F$5:$G$35,2,0),0)</f>
        <v>0</v>
      </c>
      <c r="G12" s="59">
        <f t="shared" ref="G12:G49" si="0">D12-F12</f>
        <v>0</v>
      </c>
      <c r="H12" s="62">
        <f>IFERROR(VLOOKUP(A12,'[3]P PUR'!$F$5:$G$9,2,0),0)</f>
        <v>0</v>
      </c>
      <c r="I12" s="62">
        <f t="shared" ref="I12:I49" si="1">C12-H12</f>
        <v>0</v>
      </c>
      <c r="J12" s="59">
        <f>B12+H12-F12</f>
        <v>27</v>
      </c>
      <c r="K12" s="59">
        <f t="shared" ref="K12:K49" si="2">E12-J12</f>
        <v>0</v>
      </c>
    </row>
    <row r="13" spans="1:11" x14ac:dyDescent="0.3">
      <c r="A13" s="57" t="s">
        <v>63</v>
      </c>
      <c r="B13" s="58">
        <v>20</v>
      </c>
      <c r="E13" s="58">
        <v>20</v>
      </c>
      <c r="F13" s="62">
        <f>IFERROR(VLOOKUP(A13,'[3]P SALE'!$F$5:$G$35,2,0),0)</f>
        <v>0</v>
      </c>
      <c r="G13" s="59">
        <f t="shared" si="0"/>
        <v>0</v>
      </c>
      <c r="H13" s="62">
        <f>IFERROR(VLOOKUP(A13,'[3]P PUR'!$F$5:$G$9,2,0),0)</f>
        <v>0</v>
      </c>
      <c r="I13" s="62">
        <f t="shared" si="1"/>
        <v>0</v>
      </c>
      <c r="J13" s="59">
        <f>B13+H13-F13</f>
        <v>20</v>
      </c>
      <c r="K13" s="59">
        <f t="shared" si="2"/>
        <v>0</v>
      </c>
    </row>
    <row r="14" spans="1:11" x14ac:dyDescent="0.3">
      <c r="A14" s="57" t="s">
        <v>122</v>
      </c>
      <c r="B14" s="58">
        <v>48</v>
      </c>
      <c r="D14" s="58">
        <v>48</v>
      </c>
      <c r="F14" s="62">
        <f>IFERROR(VLOOKUP(A14,'[3]P SALE'!$F$5:$G$35,2,0),0)</f>
        <v>48</v>
      </c>
      <c r="G14" s="59">
        <f t="shared" si="0"/>
        <v>0</v>
      </c>
      <c r="H14" s="62">
        <f>IFERROR(VLOOKUP(A14,'[3]P PUR'!$F$5:$G$9,2,0),0)</f>
        <v>0</v>
      </c>
      <c r="I14" s="62">
        <f t="shared" si="1"/>
        <v>0</v>
      </c>
      <c r="J14" s="59">
        <f>B14+H14-F14</f>
        <v>0</v>
      </c>
      <c r="K14" s="59">
        <f t="shared" si="2"/>
        <v>0</v>
      </c>
    </row>
    <row r="15" spans="1:11" x14ac:dyDescent="0.3">
      <c r="A15" s="57" t="s">
        <v>123</v>
      </c>
      <c r="B15" s="58">
        <v>100</v>
      </c>
      <c r="D15" s="58">
        <v>100</v>
      </c>
      <c r="F15" s="62">
        <f>IFERROR(VLOOKUP(A15,'[3]P SALE'!$F$5:$G$35,2,0),0)</f>
        <v>100</v>
      </c>
      <c r="G15" s="59">
        <f t="shared" si="0"/>
        <v>0</v>
      </c>
      <c r="H15" s="62">
        <f>IFERROR(VLOOKUP(A15,'[3]P PUR'!$F$5:$G$9,2,0),0)</f>
        <v>0</v>
      </c>
      <c r="I15" s="62">
        <f t="shared" si="1"/>
        <v>0</v>
      </c>
      <c r="J15" s="59">
        <f>B15+H15-F15</f>
        <v>0</v>
      </c>
      <c r="K15" s="59">
        <f t="shared" si="2"/>
        <v>0</v>
      </c>
    </row>
    <row r="16" spans="1:11" x14ac:dyDescent="0.3">
      <c r="A16" s="57" t="s">
        <v>81</v>
      </c>
      <c r="B16" s="58">
        <v>688</v>
      </c>
      <c r="D16" s="58">
        <v>398</v>
      </c>
      <c r="E16" s="58">
        <v>290</v>
      </c>
      <c r="F16" s="62">
        <f>IFERROR(VLOOKUP(A16,'[3]P SALE'!$F$5:$G$35,2,0),0)</f>
        <v>398</v>
      </c>
      <c r="G16" s="59">
        <f t="shared" si="0"/>
        <v>0</v>
      </c>
      <c r="H16" s="62">
        <f>IFERROR(VLOOKUP(A16,'[3]P PUR'!$F$5:$G$9,2,0),0)</f>
        <v>0</v>
      </c>
      <c r="I16" s="62">
        <f t="shared" si="1"/>
        <v>0</v>
      </c>
      <c r="J16" s="59">
        <f>B16+H16-F16</f>
        <v>290</v>
      </c>
      <c r="K16" s="59">
        <f t="shared" si="2"/>
        <v>0</v>
      </c>
    </row>
    <row r="17" spans="1:11" x14ac:dyDescent="0.3">
      <c r="A17" s="57" t="s">
        <v>82</v>
      </c>
      <c r="B17" s="58">
        <v>640</v>
      </c>
      <c r="D17" s="58">
        <v>450</v>
      </c>
      <c r="E17" s="58">
        <v>190</v>
      </c>
      <c r="F17" s="62">
        <f>IFERROR(VLOOKUP(A17,'[3]P SALE'!$F$5:$G$35,2,0),0)</f>
        <v>450</v>
      </c>
      <c r="G17" s="59">
        <f t="shared" si="0"/>
        <v>0</v>
      </c>
      <c r="H17" s="62">
        <f>IFERROR(VLOOKUP(A17,'[3]P PUR'!$F$5:$G$9,2,0),0)</f>
        <v>0</v>
      </c>
      <c r="I17" s="62">
        <f t="shared" si="1"/>
        <v>0</v>
      </c>
      <c r="J17" s="59">
        <f>B17+H17-F17</f>
        <v>190</v>
      </c>
      <c r="K17" s="59">
        <f t="shared" si="2"/>
        <v>0</v>
      </c>
    </row>
    <row r="18" spans="1:11" x14ac:dyDescent="0.3">
      <c r="A18" s="57" t="s">
        <v>124</v>
      </c>
      <c r="B18" s="58">
        <v>10</v>
      </c>
      <c r="D18" s="58">
        <v>10</v>
      </c>
      <c r="F18" s="62">
        <f>IFERROR(VLOOKUP(A18,'[3]P SALE'!$F$5:$G$35,2,0),0)</f>
        <v>10</v>
      </c>
      <c r="G18" s="59">
        <f t="shared" si="0"/>
        <v>0</v>
      </c>
      <c r="H18" s="62">
        <f>IFERROR(VLOOKUP(A18,'[3]P PUR'!$F$5:$G$9,2,0),0)</f>
        <v>0</v>
      </c>
      <c r="I18" s="62">
        <f t="shared" si="1"/>
        <v>0</v>
      </c>
      <c r="J18" s="59">
        <f>B18+H18-F18</f>
        <v>0</v>
      </c>
      <c r="K18" s="59">
        <f t="shared" si="2"/>
        <v>0</v>
      </c>
    </row>
    <row r="19" spans="1:11" x14ac:dyDescent="0.3">
      <c r="A19" s="57" t="s">
        <v>125</v>
      </c>
      <c r="B19" s="58">
        <v>20</v>
      </c>
      <c r="D19" s="58">
        <v>20</v>
      </c>
      <c r="F19" s="62">
        <f>IFERROR(VLOOKUP(A19,'[3]P SALE'!$F$5:$G$35,2,0),0)</f>
        <v>20</v>
      </c>
      <c r="G19" s="59">
        <f t="shared" si="0"/>
        <v>0</v>
      </c>
      <c r="H19" s="62">
        <f>IFERROR(VLOOKUP(A19,'[3]P PUR'!$F$5:$G$9,2,0),0)</f>
        <v>0</v>
      </c>
      <c r="I19" s="62">
        <f t="shared" si="1"/>
        <v>0</v>
      </c>
      <c r="J19" s="59">
        <f>B19+H19-F19</f>
        <v>0</v>
      </c>
      <c r="K19" s="59">
        <f t="shared" si="2"/>
        <v>0</v>
      </c>
    </row>
    <row r="20" spans="1:11" x14ac:dyDescent="0.3">
      <c r="A20" s="57" t="s">
        <v>126</v>
      </c>
      <c r="B20" s="58">
        <v>40</v>
      </c>
      <c r="D20" s="58">
        <v>40</v>
      </c>
      <c r="F20" s="62">
        <f>IFERROR(VLOOKUP(A20,'[3]P SALE'!$F$5:$G$35,2,0),0)</f>
        <v>40</v>
      </c>
      <c r="G20" s="59">
        <f t="shared" si="0"/>
        <v>0</v>
      </c>
      <c r="H20" s="62">
        <f>IFERROR(VLOOKUP(A20,'[3]P PUR'!$F$5:$G$9,2,0),0)</f>
        <v>0</v>
      </c>
      <c r="I20" s="62">
        <f t="shared" si="1"/>
        <v>0</v>
      </c>
      <c r="J20" s="59">
        <f>B20+H20-F20</f>
        <v>0</v>
      </c>
      <c r="K20" s="59">
        <f t="shared" si="2"/>
        <v>0</v>
      </c>
    </row>
    <row r="21" spans="1:11" x14ac:dyDescent="0.3">
      <c r="A21" s="57" t="s">
        <v>127</v>
      </c>
      <c r="B21" s="58">
        <v>91</v>
      </c>
      <c r="D21" s="58">
        <v>91</v>
      </c>
      <c r="F21" s="62">
        <f>IFERROR(VLOOKUP(A21,'[3]P SALE'!$F$5:$G$35,2,0),0)</f>
        <v>91</v>
      </c>
      <c r="G21" s="59">
        <f t="shared" si="0"/>
        <v>0</v>
      </c>
      <c r="H21" s="62">
        <f>IFERROR(VLOOKUP(A21,'[3]P PUR'!$F$5:$G$9,2,0),0)</f>
        <v>0</v>
      </c>
      <c r="I21" s="62">
        <f t="shared" si="1"/>
        <v>0</v>
      </c>
      <c r="J21" s="59">
        <f>B21+H21-F21</f>
        <v>0</v>
      </c>
      <c r="K21" s="59">
        <f t="shared" si="2"/>
        <v>0</v>
      </c>
    </row>
    <row r="22" spans="1:11" x14ac:dyDescent="0.3">
      <c r="A22" s="57" t="s">
        <v>128</v>
      </c>
      <c r="B22" s="58">
        <v>40</v>
      </c>
      <c r="D22" s="58">
        <v>40</v>
      </c>
      <c r="F22" s="62">
        <f>IFERROR(VLOOKUP(A22,'[3]P SALE'!$F$5:$G$35,2,0),0)</f>
        <v>40</v>
      </c>
      <c r="G22" s="59">
        <f t="shared" si="0"/>
        <v>0</v>
      </c>
      <c r="H22" s="62">
        <f>IFERROR(VLOOKUP(A22,'[3]P PUR'!$F$5:$G$9,2,0),0)</f>
        <v>0</v>
      </c>
      <c r="I22" s="62">
        <f t="shared" si="1"/>
        <v>0</v>
      </c>
      <c r="J22" s="59">
        <f>B22+H22-F22</f>
        <v>0</v>
      </c>
      <c r="K22" s="59">
        <f t="shared" si="2"/>
        <v>0</v>
      </c>
    </row>
    <row r="23" spans="1:11" x14ac:dyDescent="0.3">
      <c r="A23" s="57" t="s">
        <v>83</v>
      </c>
      <c r="B23" s="58">
        <v>65</v>
      </c>
      <c r="D23" s="58">
        <v>65</v>
      </c>
      <c r="F23" s="62">
        <f>IFERROR(VLOOKUP(A23,'[3]P SALE'!$F$5:$G$35,2,0),0)</f>
        <v>65</v>
      </c>
      <c r="G23" s="59">
        <f t="shared" si="0"/>
        <v>0</v>
      </c>
      <c r="H23" s="62">
        <f>IFERROR(VLOOKUP(A23,'[3]P PUR'!$F$5:$G$9,2,0),0)</f>
        <v>0</v>
      </c>
      <c r="I23" s="62">
        <f t="shared" si="1"/>
        <v>0</v>
      </c>
      <c r="J23" s="59">
        <f>B23+H23-F23</f>
        <v>0</v>
      </c>
      <c r="K23" s="59">
        <f t="shared" si="2"/>
        <v>0</v>
      </c>
    </row>
    <row r="24" spans="1:11" x14ac:dyDescent="0.3">
      <c r="A24" s="57" t="s">
        <v>84</v>
      </c>
      <c r="B24" s="58">
        <v>10</v>
      </c>
      <c r="D24" s="58">
        <v>10</v>
      </c>
      <c r="F24" s="62">
        <f>IFERROR(VLOOKUP(A24,'[3]P SALE'!$F$5:$G$35,2,0),0)</f>
        <v>10</v>
      </c>
      <c r="G24" s="59">
        <f t="shared" si="0"/>
        <v>0</v>
      </c>
      <c r="H24" s="62">
        <f>IFERROR(VLOOKUP(A24,'[3]P PUR'!$F$5:$G$9,2,0),0)</f>
        <v>0</v>
      </c>
      <c r="I24" s="62">
        <f t="shared" si="1"/>
        <v>0</v>
      </c>
      <c r="J24" s="59">
        <f>B24+H24-F24</f>
        <v>0</v>
      </c>
      <c r="K24" s="59">
        <f t="shared" si="2"/>
        <v>0</v>
      </c>
    </row>
    <row r="25" spans="1:11" x14ac:dyDescent="0.3">
      <c r="A25" s="57" t="s">
        <v>85</v>
      </c>
      <c r="B25" s="58">
        <v>230</v>
      </c>
      <c r="D25" s="58">
        <v>190</v>
      </c>
      <c r="E25" s="58">
        <v>40</v>
      </c>
      <c r="F25" s="62">
        <f>IFERROR(VLOOKUP(A25,'[3]P SALE'!$F$5:$G$35,2,0),0)</f>
        <v>190</v>
      </c>
      <c r="G25" s="59">
        <f t="shared" si="0"/>
        <v>0</v>
      </c>
      <c r="H25" s="62">
        <f>IFERROR(VLOOKUP(A25,'[3]P PUR'!$F$5:$G$9,2,0),0)</f>
        <v>0</v>
      </c>
      <c r="I25" s="62">
        <f t="shared" si="1"/>
        <v>0</v>
      </c>
      <c r="J25" s="59">
        <f>B25+H25-F25</f>
        <v>40</v>
      </c>
      <c r="K25" s="59">
        <f t="shared" si="2"/>
        <v>0</v>
      </c>
    </row>
    <row r="26" spans="1:11" x14ac:dyDescent="0.3">
      <c r="A26" s="57" t="s">
        <v>86</v>
      </c>
      <c r="B26" s="58">
        <v>70</v>
      </c>
      <c r="D26" s="58">
        <v>70</v>
      </c>
      <c r="F26" s="62">
        <f>IFERROR(VLOOKUP(A26,'[3]P SALE'!$F$5:$G$35,2,0),0)</f>
        <v>70</v>
      </c>
      <c r="G26" s="59">
        <f t="shared" si="0"/>
        <v>0</v>
      </c>
      <c r="H26" s="62">
        <f>IFERROR(VLOOKUP(A26,'[3]P PUR'!$F$5:$G$9,2,0),0)</f>
        <v>0</v>
      </c>
      <c r="I26" s="62">
        <f t="shared" si="1"/>
        <v>0</v>
      </c>
      <c r="J26" s="59">
        <f>B26+H26-F26</f>
        <v>0</v>
      </c>
      <c r="K26" s="59">
        <f t="shared" si="2"/>
        <v>0</v>
      </c>
    </row>
    <row r="27" spans="1:11" x14ac:dyDescent="0.3">
      <c r="A27" s="57" t="s">
        <v>64</v>
      </c>
      <c r="C27" s="58">
        <v>40</v>
      </c>
      <c r="E27" s="58">
        <v>40</v>
      </c>
      <c r="F27" s="62">
        <f>IFERROR(VLOOKUP(A27,'[3]P SALE'!$F$5:$G$35,2,0),0)</f>
        <v>0</v>
      </c>
      <c r="G27" s="59">
        <f t="shared" si="0"/>
        <v>0</v>
      </c>
      <c r="H27" s="62">
        <f>IFERROR(VLOOKUP(A27,'[3]P PUR'!$F$5:$G$9,2,0),0)</f>
        <v>40</v>
      </c>
      <c r="I27" s="62">
        <f t="shared" si="1"/>
        <v>0</v>
      </c>
      <c r="J27" s="59">
        <f>B27+H27-F27</f>
        <v>40</v>
      </c>
      <c r="K27" s="59">
        <f t="shared" si="2"/>
        <v>0</v>
      </c>
    </row>
    <row r="28" spans="1:11" x14ac:dyDescent="0.3">
      <c r="A28" s="57" t="s">
        <v>87</v>
      </c>
      <c r="B28" s="58">
        <v>30</v>
      </c>
      <c r="D28" s="58">
        <v>30</v>
      </c>
      <c r="F28" s="62">
        <f>IFERROR(VLOOKUP(A28,'[3]P SALE'!$F$5:$G$35,2,0),0)</f>
        <v>30</v>
      </c>
      <c r="G28" s="59">
        <f t="shared" si="0"/>
        <v>0</v>
      </c>
      <c r="H28" s="62">
        <f>IFERROR(VLOOKUP(A28,'[3]P PUR'!$F$5:$G$9,2,0),0)</f>
        <v>0</v>
      </c>
      <c r="I28" s="62">
        <f t="shared" si="1"/>
        <v>0</v>
      </c>
      <c r="J28" s="59">
        <f>B28+H28-F28</f>
        <v>0</v>
      </c>
      <c r="K28" s="59">
        <f t="shared" si="2"/>
        <v>0</v>
      </c>
    </row>
    <row r="29" spans="1:11" x14ac:dyDescent="0.3">
      <c r="A29" s="57" t="s">
        <v>129</v>
      </c>
      <c r="B29" s="58">
        <v>10</v>
      </c>
      <c r="D29" s="58">
        <v>10</v>
      </c>
      <c r="F29" s="62">
        <f>IFERROR(VLOOKUP(A29,'[3]P SALE'!$F$5:$G$35,2,0),0)</f>
        <v>10</v>
      </c>
      <c r="G29" s="59">
        <f t="shared" si="0"/>
        <v>0</v>
      </c>
      <c r="H29" s="62">
        <f>IFERROR(VLOOKUP(A29,'[3]P PUR'!$F$5:$G$9,2,0),0)</f>
        <v>0</v>
      </c>
      <c r="I29" s="62">
        <f t="shared" si="1"/>
        <v>0</v>
      </c>
      <c r="J29" s="59">
        <f>B29+H29-F29</f>
        <v>0</v>
      </c>
      <c r="K29" s="59">
        <f t="shared" si="2"/>
        <v>0</v>
      </c>
    </row>
    <row r="30" spans="1:11" x14ac:dyDescent="0.3">
      <c r="A30" s="57" t="s">
        <v>88</v>
      </c>
      <c r="B30" s="58">
        <v>261</v>
      </c>
      <c r="D30" s="58">
        <v>161</v>
      </c>
      <c r="E30" s="58">
        <v>100</v>
      </c>
      <c r="F30" s="62">
        <f>IFERROR(VLOOKUP(A30,'[3]P SALE'!$F$5:$G$35,2,0),0)</f>
        <v>161</v>
      </c>
      <c r="G30" s="59">
        <f t="shared" si="0"/>
        <v>0</v>
      </c>
      <c r="H30" s="62">
        <f>IFERROR(VLOOKUP(A30,'[3]P PUR'!$F$5:$G$9,2,0),0)</f>
        <v>0</v>
      </c>
      <c r="I30" s="62">
        <f t="shared" si="1"/>
        <v>0</v>
      </c>
      <c r="J30" s="59">
        <f>B30+H30-F30</f>
        <v>100</v>
      </c>
      <c r="K30" s="59">
        <f t="shared" si="2"/>
        <v>0</v>
      </c>
    </row>
    <row r="31" spans="1:11" x14ac:dyDescent="0.3">
      <c r="A31" s="57" t="s">
        <v>89</v>
      </c>
      <c r="B31" s="58">
        <v>31</v>
      </c>
      <c r="D31" s="58">
        <v>31</v>
      </c>
      <c r="F31" s="62">
        <f>IFERROR(VLOOKUP(A31,'[3]P SALE'!$F$5:$G$35,2,0),0)</f>
        <v>31</v>
      </c>
      <c r="G31" s="59">
        <f t="shared" si="0"/>
        <v>0</v>
      </c>
      <c r="H31" s="62">
        <f>IFERROR(VLOOKUP(A31,'[3]P PUR'!$F$5:$G$9,2,0),0)</f>
        <v>0</v>
      </c>
      <c r="I31" s="62">
        <f t="shared" si="1"/>
        <v>0</v>
      </c>
      <c r="J31" s="59">
        <f>B31+H31-F31</f>
        <v>0</v>
      </c>
      <c r="K31" s="59">
        <f t="shared" si="2"/>
        <v>0</v>
      </c>
    </row>
    <row r="32" spans="1:11" x14ac:dyDescent="0.3">
      <c r="A32" s="57" t="s">
        <v>90</v>
      </c>
      <c r="B32" s="58">
        <v>100</v>
      </c>
      <c r="D32" s="58">
        <v>70</v>
      </c>
      <c r="E32" s="58">
        <v>30</v>
      </c>
      <c r="F32" s="62">
        <f>IFERROR(VLOOKUP(A32,'[3]P SALE'!$F$5:$G$35,2,0),0)</f>
        <v>70</v>
      </c>
      <c r="G32" s="59">
        <f t="shared" si="0"/>
        <v>0</v>
      </c>
      <c r="H32" s="62">
        <f>IFERROR(VLOOKUP(A32,'[3]P PUR'!$F$5:$G$9,2,0),0)</f>
        <v>0</v>
      </c>
      <c r="I32" s="62">
        <f t="shared" si="1"/>
        <v>0</v>
      </c>
      <c r="J32" s="59">
        <f>B32+H32-F32</f>
        <v>30</v>
      </c>
      <c r="K32" s="59">
        <f t="shared" si="2"/>
        <v>0</v>
      </c>
    </row>
    <row r="33" spans="1:11" x14ac:dyDescent="0.3">
      <c r="A33" s="57" t="s">
        <v>91</v>
      </c>
      <c r="B33" s="58">
        <v>67</v>
      </c>
      <c r="D33" s="58">
        <v>50</v>
      </c>
      <c r="E33" s="58">
        <v>17</v>
      </c>
      <c r="F33" s="62">
        <f>IFERROR(VLOOKUP(A33,'[3]P SALE'!$F$5:$G$35,2,0),0)</f>
        <v>0</v>
      </c>
      <c r="G33" s="59">
        <f t="shared" si="0"/>
        <v>50</v>
      </c>
      <c r="H33" s="62">
        <f>IFERROR(VLOOKUP(A33,'[3]P PUR'!$F$5:$G$9,2,0),0)</f>
        <v>-50</v>
      </c>
      <c r="I33" s="62">
        <f t="shared" si="1"/>
        <v>50</v>
      </c>
      <c r="J33" s="59">
        <f>B33+H33-F33</f>
        <v>17</v>
      </c>
      <c r="K33" s="59">
        <f t="shared" si="2"/>
        <v>0</v>
      </c>
    </row>
    <row r="34" spans="1:11" x14ac:dyDescent="0.3">
      <c r="A34" s="57" t="s">
        <v>92</v>
      </c>
      <c r="B34" s="58">
        <v>57</v>
      </c>
      <c r="D34" s="58">
        <v>40</v>
      </c>
      <c r="E34" s="58">
        <v>17</v>
      </c>
      <c r="F34" s="62">
        <f>IFERROR(VLOOKUP(A34,'[3]P SALE'!$F$5:$G$35,2,0),0)</f>
        <v>0</v>
      </c>
      <c r="G34" s="59">
        <f t="shared" si="0"/>
        <v>40</v>
      </c>
      <c r="H34" s="62">
        <f>IFERROR(VLOOKUP(A34,'[3]P PUR'!$F$5:$G$9,2,0),0)</f>
        <v>-40</v>
      </c>
      <c r="I34" s="62">
        <f t="shared" si="1"/>
        <v>40</v>
      </c>
      <c r="J34" s="59">
        <f>B34+H34-F34</f>
        <v>17</v>
      </c>
      <c r="K34" s="59">
        <f t="shared" si="2"/>
        <v>0</v>
      </c>
    </row>
    <row r="35" spans="1:11" x14ac:dyDescent="0.3">
      <c r="A35" s="57" t="s">
        <v>65</v>
      </c>
      <c r="B35" s="58">
        <v>9</v>
      </c>
      <c r="D35" s="58">
        <v>9</v>
      </c>
      <c r="F35" s="62">
        <f>IFERROR(VLOOKUP(A35,'[3]P SALE'!$F$5:$G$35,2,0),0)</f>
        <v>9</v>
      </c>
      <c r="G35" s="59">
        <f t="shared" si="0"/>
        <v>0</v>
      </c>
      <c r="H35" s="62">
        <f>IFERROR(VLOOKUP(A35,'[3]P PUR'!$F$5:$G$9,2,0),0)</f>
        <v>0</v>
      </c>
      <c r="I35" s="62">
        <f t="shared" si="1"/>
        <v>0</v>
      </c>
      <c r="J35" s="59">
        <f>B35+H35-F35</f>
        <v>0</v>
      </c>
      <c r="K35" s="59">
        <f t="shared" si="2"/>
        <v>0</v>
      </c>
    </row>
    <row r="36" spans="1:11" x14ac:dyDescent="0.3">
      <c r="A36" s="57" t="s">
        <v>93</v>
      </c>
      <c r="B36" s="58">
        <v>39</v>
      </c>
      <c r="D36" s="58">
        <v>27</v>
      </c>
      <c r="E36" s="58">
        <v>12</v>
      </c>
      <c r="F36" s="62">
        <f>IFERROR(VLOOKUP(A36,'[3]P SALE'!$F$5:$G$35,2,0),0)</f>
        <v>27</v>
      </c>
      <c r="G36" s="59">
        <f t="shared" si="0"/>
        <v>0</v>
      </c>
      <c r="H36" s="62">
        <f>IFERROR(VLOOKUP(A36,'[3]P PUR'!$F$5:$G$9,2,0),0)</f>
        <v>0</v>
      </c>
      <c r="I36" s="62">
        <f t="shared" si="1"/>
        <v>0</v>
      </c>
      <c r="J36" s="59">
        <f>B36+H36-F36</f>
        <v>12</v>
      </c>
      <c r="K36" s="59">
        <f t="shared" si="2"/>
        <v>0</v>
      </c>
    </row>
    <row r="37" spans="1:11" x14ac:dyDescent="0.3">
      <c r="A37" s="57" t="s">
        <v>94</v>
      </c>
      <c r="B37" s="58">
        <v>40</v>
      </c>
      <c r="D37" s="58">
        <v>40</v>
      </c>
      <c r="F37" s="62">
        <f>IFERROR(VLOOKUP(A37,'[3]P SALE'!$F$5:$G$35,2,0),0)</f>
        <v>40</v>
      </c>
      <c r="G37" s="59">
        <f t="shared" si="0"/>
        <v>0</v>
      </c>
      <c r="H37" s="62">
        <f>IFERROR(VLOOKUP(A37,'[3]P PUR'!$F$5:$G$9,2,0),0)</f>
        <v>0</v>
      </c>
      <c r="I37" s="62">
        <f t="shared" si="1"/>
        <v>0</v>
      </c>
      <c r="J37" s="59">
        <f>B37+H37-F37</f>
        <v>0</v>
      </c>
      <c r="K37" s="59">
        <f t="shared" si="2"/>
        <v>0</v>
      </c>
    </row>
    <row r="38" spans="1:11" x14ac:dyDescent="0.3">
      <c r="A38" s="57" t="s">
        <v>95</v>
      </c>
      <c r="B38" s="58">
        <v>90</v>
      </c>
      <c r="D38" s="58">
        <v>80</v>
      </c>
      <c r="E38" s="58">
        <v>10</v>
      </c>
      <c r="F38" s="62">
        <f>IFERROR(VLOOKUP(A38,'[3]P SALE'!$F$5:$G$35,2,0),0)</f>
        <v>0</v>
      </c>
      <c r="G38" s="59">
        <f t="shared" si="0"/>
        <v>80</v>
      </c>
      <c r="H38" s="62">
        <f>IFERROR(VLOOKUP(A38,'[3]P PUR'!$F$5:$G$9,2,0),0)</f>
        <v>-80</v>
      </c>
      <c r="I38" s="62">
        <f t="shared" si="1"/>
        <v>80</v>
      </c>
      <c r="J38" s="59">
        <f>B38+H38-F38</f>
        <v>10</v>
      </c>
      <c r="K38" s="59">
        <f t="shared" si="2"/>
        <v>0</v>
      </c>
    </row>
    <row r="39" spans="1:11" x14ac:dyDescent="0.3">
      <c r="A39" s="57" t="s">
        <v>130</v>
      </c>
      <c r="B39" s="58">
        <v>66</v>
      </c>
      <c r="D39" s="58">
        <v>66</v>
      </c>
      <c r="F39" s="62">
        <f>IFERROR(VLOOKUP(A39,'[3]P SALE'!$F$5:$G$35,2,0),0)</f>
        <v>66</v>
      </c>
      <c r="G39" s="59">
        <f t="shared" si="0"/>
        <v>0</v>
      </c>
      <c r="H39" s="62">
        <f>IFERROR(VLOOKUP(A39,'[3]P PUR'!$F$5:$G$9,2,0),0)</f>
        <v>0</v>
      </c>
      <c r="I39" s="62">
        <f t="shared" si="1"/>
        <v>0</v>
      </c>
      <c r="J39" s="59">
        <f>B39+H39-F39</f>
        <v>0</v>
      </c>
      <c r="K39" s="59">
        <f t="shared" si="2"/>
        <v>0</v>
      </c>
    </row>
    <row r="40" spans="1:11" x14ac:dyDescent="0.3">
      <c r="A40" s="57" t="s">
        <v>96</v>
      </c>
      <c r="B40" s="58">
        <v>115</v>
      </c>
      <c r="D40" s="58">
        <v>60</v>
      </c>
      <c r="E40" s="58">
        <v>55</v>
      </c>
      <c r="F40" s="62">
        <f>IFERROR(VLOOKUP(A40,'[3]P SALE'!$F$5:$G$35,2,0),0)</f>
        <v>60</v>
      </c>
      <c r="G40" s="59">
        <f t="shared" si="0"/>
        <v>0</v>
      </c>
      <c r="H40" s="62">
        <f>IFERROR(VLOOKUP(A40,'[3]P PUR'!$F$5:$G$9,2,0),0)</f>
        <v>0</v>
      </c>
      <c r="I40" s="62">
        <f t="shared" si="1"/>
        <v>0</v>
      </c>
      <c r="J40" s="59">
        <f>B40+H40-F40</f>
        <v>55</v>
      </c>
      <c r="K40" s="59">
        <f t="shared" si="2"/>
        <v>0</v>
      </c>
    </row>
    <row r="41" spans="1:11" x14ac:dyDescent="0.3">
      <c r="A41" s="57" t="s">
        <v>97</v>
      </c>
      <c r="B41" s="58">
        <v>30</v>
      </c>
      <c r="D41" s="58">
        <v>30</v>
      </c>
      <c r="F41" s="62">
        <f>IFERROR(VLOOKUP(A41,'[3]P SALE'!$F$5:$G$35,2,0),0)</f>
        <v>30</v>
      </c>
      <c r="G41" s="59">
        <f t="shared" si="0"/>
        <v>0</v>
      </c>
      <c r="H41" s="62">
        <f>IFERROR(VLOOKUP(A41,'[3]P PUR'!$F$5:$G$9,2,0),0)</f>
        <v>0</v>
      </c>
      <c r="I41" s="62">
        <f t="shared" si="1"/>
        <v>0</v>
      </c>
      <c r="J41" s="59">
        <f>B41+H41-F41</f>
        <v>0</v>
      </c>
      <c r="K41" s="59">
        <f t="shared" si="2"/>
        <v>0</v>
      </c>
    </row>
    <row r="42" spans="1:11" x14ac:dyDescent="0.3">
      <c r="A42" s="57" t="s">
        <v>98</v>
      </c>
      <c r="B42" s="58">
        <v>109</v>
      </c>
      <c r="D42" s="58">
        <v>34</v>
      </c>
      <c r="E42" s="58">
        <v>75</v>
      </c>
      <c r="F42" s="62">
        <f>IFERROR(VLOOKUP(A42,'[3]P SALE'!$F$5:$G$35,2,0),0)</f>
        <v>34</v>
      </c>
      <c r="G42" s="59">
        <f t="shared" si="0"/>
        <v>0</v>
      </c>
      <c r="H42" s="62">
        <f>IFERROR(VLOOKUP(A42,'[3]P PUR'!$F$5:$G$9,2,0),0)</f>
        <v>0</v>
      </c>
      <c r="I42" s="62">
        <f t="shared" si="1"/>
        <v>0</v>
      </c>
      <c r="J42" s="59">
        <f>B42+H42-F42</f>
        <v>75</v>
      </c>
      <c r="K42" s="59">
        <f t="shared" si="2"/>
        <v>0</v>
      </c>
    </row>
    <row r="43" spans="1:11" x14ac:dyDescent="0.3">
      <c r="A43" s="57" t="s">
        <v>99</v>
      </c>
      <c r="B43" s="58">
        <v>50</v>
      </c>
      <c r="D43" s="58">
        <v>30</v>
      </c>
      <c r="E43" s="58">
        <v>20</v>
      </c>
      <c r="F43" s="62">
        <f>IFERROR(VLOOKUP(A43,'[3]P SALE'!$F$5:$G$35,2,0),0)</f>
        <v>30</v>
      </c>
      <c r="G43" s="59">
        <f t="shared" si="0"/>
        <v>0</v>
      </c>
      <c r="H43" s="62">
        <f>IFERROR(VLOOKUP(A43,'[3]P PUR'!$F$5:$G$9,2,0),0)</f>
        <v>0</v>
      </c>
      <c r="I43" s="62">
        <f t="shared" si="1"/>
        <v>0</v>
      </c>
      <c r="J43" s="59">
        <f>B43+H43-F43</f>
        <v>20</v>
      </c>
      <c r="K43" s="59">
        <f t="shared" si="2"/>
        <v>0</v>
      </c>
    </row>
    <row r="44" spans="1:11" x14ac:dyDescent="0.3">
      <c r="A44" s="57" t="s">
        <v>100</v>
      </c>
      <c r="B44" s="58">
        <v>120</v>
      </c>
      <c r="D44" s="58">
        <v>20</v>
      </c>
      <c r="E44" s="58">
        <v>100</v>
      </c>
      <c r="F44" s="62">
        <f>IFERROR(VLOOKUP(A44,'[3]P SALE'!$F$5:$G$35,2,0),0)</f>
        <v>20</v>
      </c>
      <c r="G44" s="59">
        <f t="shared" si="0"/>
        <v>0</v>
      </c>
      <c r="H44" s="62">
        <f>IFERROR(VLOOKUP(A44,'[3]P PUR'!$F$5:$G$9,2,0),0)</f>
        <v>0</v>
      </c>
      <c r="I44" s="62">
        <f t="shared" si="1"/>
        <v>0</v>
      </c>
      <c r="J44" s="59">
        <f>B44+H44-F44</f>
        <v>100</v>
      </c>
      <c r="K44" s="59">
        <f t="shared" si="2"/>
        <v>0</v>
      </c>
    </row>
    <row r="45" spans="1:11" x14ac:dyDescent="0.3">
      <c r="A45" s="57" t="s">
        <v>66</v>
      </c>
      <c r="B45" s="58">
        <v>312</v>
      </c>
      <c r="D45" s="58">
        <v>62</v>
      </c>
      <c r="E45" s="58">
        <v>250</v>
      </c>
      <c r="F45" s="62">
        <f>IFERROR(VLOOKUP(A45,'[3]P SALE'!$F$5:$G$35,2,0),0)</f>
        <v>62</v>
      </c>
      <c r="G45" s="59">
        <f t="shared" si="0"/>
        <v>0</v>
      </c>
      <c r="H45" s="62">
        <f>IFERROR(VLOOKUP(A45,'[3]P PUR'!$F$5:$G$9,2,0),0)</f>
        <v>0</v>
      </c>
      <c r="I45" s="62">
        <f t="shared" si="1"/>
        <v>0</v>
      </c>
      <c r="J45" s="59">
        <f>B45+H45-F45</f>
        <v>250</v>
      </c>
      <c r="K45" s="59">
        <f t="shared" si="2"/>
        <v>0</v>
      </c>
    </row>
    <row r="46" spans="1:11" x14ac:dyDescent="0.3">
      <c r="A46" s="57" t="s">
        <v>67</v>
      </c>
      <c r="B46" s="58">
        <v>430</v>
      </c>
      <c r="D46" s="58">
        <v>210</v>
      </c>
      <c r="E46" s="58">
        <v>220</v>
      </c>
      <c r="F46" s="62">
        <f>IFERROR(VLOOKUP(A46,'[3]P SALE'!$F$5:$G$35,2,0),0)</f>
        <v>70</v>
      </c>
      <c r="G46" s="59">
        <f t="shared" si="0"/>
        <v>140</v>
      </c>
      <c r="H46" s="62">
        <f>IFERROR(VLOOKUP(A46,'[3]P PUR'!$F$5:$G$9,2,0),0)</f>
        <v>-140</v>
      </c>
      <c r="I46" s="62">
        <f t="shared" si="1"/>
        <v>140</v>
      </c>
      <c r="J46" s="59">
        <f>B46+H46-F46</f>
        <v>220</v>
      </c>
      <c r="K46" s="59">
        <f t="shared" si="2"/>
        <v>0</v>
      </c>
    </row>
    <row r="47" spans="1:11" x14ac:dyDescent="0.3">
      <c r="A47" s="57" t="s">
        <v>101</v>
      </c>
      <c r="B47" s="58">
        <v>103</v>
      </c>
      <c r="D47" s="58">
        <v>35</v>
      </c>
      <c r="E47" s="58">
        <v>68</v>
      </c>
      <c r="F47" s="62">
        <f>IFERROR(VLOOKUP(A47,'[3]P SALE'!$F$5:$G$35,2,0),0)</f>
        <v>35</v>
      </c>
      <c r="G47" s="59">
        <f t="shared" si="0"/>
        <v>0</v>
      </c>
      <c r="H47" s="62">
        <f>IFERROR(VLOOKUP(A47,'[3]P PUR'!$F$5:$G$9,2,0),0)</f>
        <v>0</v>
      </c>
      <c r="I47" s="62">
        <f t="shared" si="1"/>
        <v>0</v>
      </c>
      <c r="J47" s="59">
        <f>B47+H47-F47</f>
        <v>68</v>
      </c>
      <c r="K47" s="59">
        <f t="shared" si="2"/>
        <v>0</v>
      </c>
    </row>
    <row r="48" spans="1:11" x14ac:dyDescent="0.3">
      <c r="A48" s="57" t="s">
        <v>131</v>
      </c>
      <c r="B48" s="58">
        <v>100</v>
      </c>
      <c r="E48" s="58">
        <v>100</v>
      </c>
      <c r="F48" s="62">
        <f>IFERROR(VLOOKUP(A48,'[3]P SALE'!$F$5:$G$35,2,0),0)</f>
        <v>0</v>
      </c>
      <c r="G48" s="59">
        <f t="shared" si="0"/>
        <v>0</v>
      </c>
      <c r="H48" s="62">
        <f>IFERROR(VLOOKUP(A48,'[3]P PUR'!$F$5:$G$9,2,0),0)</f>
        <v>0</v>
      </c>
      <c r="I48" s="62">
        <f t="shared" si="1"/>
        <v>0</v>
      </c>
      <c r="J48" s="59">
        <f>B48+H48-F48</f>
        <v>100</v>
      </c>
      <c r="K48" s="59">
        <f t="shared" si="2"/>
        <v>0</v>
      </c>
    </row>
    <row r="49" spans="1:11" x14ac:dyDescent="0.3">
      <c r="A49" s="57" t="s">
        <v>102</v>
      </c>
      <c r="B49" s="58">
        <v>40</v>
      </c>
      <c r="E49" s="58">
        <v>40</v>
      </c>
      <c r="F49" s="62">
        <f>IFERROR(VLOOKUP(A49,'[3]P SALE'!$F$5:$G$35,2,0),0)</f>
        <v>0</v>
      </c>
      <c r="G49" s="59">
        <f t="shared" si="0"/>
        <v>0</v>
      </c>
      <c r="H49" s="62">
        <f>IFERROR(VLOOKUP(A49,'[3]P PUR'!$F$5:$G$9,2,0),0)</f>
        <v>0</v>
      </c>
      <c r="I49" s="62">
        <f t="shared" si="1"/>
        <v>0</v>
      </c>
      <c r="J49" s="59">
        <f>B49+H49-F49</f>
        <v>40</v>
      </c>
      <c r="K49" s="59">
        <f t="shared" si="2"/>
        <v>0</v>
      </c>
    </row>
    <row r="51" spans="1:11" x14ac:dyDescent="0.3">
      <c r="B51" s="61">
        <v>4313</v>
      </c>
      <c r="C51" s="61">
        <v>40</v>
      </c>
      <c r="D51" s="61">
        <v>2628</v>
      </c>
      <c r="E51" s="61">
        <v>1725</v>
      </c>
    </row>
    <row r="53" spans="1:11" x14ac:dyDescent="0.3">
      <c r="B53" s="61">
        <v>4313</v>
      </c>
      <c r="C53" s="61">
        <v>40</v>
      </c>
      <c r="D53" s="61">
        <v>2628</v>
      </c>
      <c r="E53" s="61">
        <v>1725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54"/>
  <sheetViews>
    <sheetView topLeftCell="F12" workbookViewId="0">
      <selection activeCell="I2" sqref="I2:I39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11.5546875" style="30" bestFit="1" customWidth="1"/>
    <col min="6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26</v>
      </c>
      <c r="B1" s="45" t="s">
        <v>21</v>
      </c>
      <c r="C1" s="45" t="s">
        <v>22</v>
      </c>
      <c r="D1" s="45" t="s">
        <v>23</v>
      </c>
      <c r="E1" s="45" t="s">
        <v>24</v>
      </c>
      <c r="F1" s="46" t="s">
        <v>28</v>
      </c>
      <c r="G1" s="46" t="s">
        <v>27</v>
      </c>
      <c r="I1" s="48" t="s">
        <v>29</v>
      </c>
      <c r="J1" s="62" t="s">
        <v>39</v>
      </c>
      <c r="K1" s="62" t="s">
        <v>40</v>
      </c>
      <c r="L1" s="62" t="s">
        <v>41</v>
      </c>
      <c r="M1" s="62" t="s">
        <v>42</v>
      </c>
    </row>
    <row r="2" spans="1:17" x14ac:dyDescent="0.3">
      <c r="A2" s="57" t="s">
        <v>79</v>
      </c>
      <c r="B2" s="58">
        <v>5</v>
      </c>
      <c r="C2" s="62"/>
      <c r="D2" s="58">
        <v>1</v>
      </c>
      <c r="E2" s="58">
        <v>4</v>
      </c>
      <c r="F2" s="47" t="str">
        <f>TRIM(A2&amp;"-unit")</f>
        <v>Alanto 100-unit</v>
      </c>
      <c r="G2" s="47" t="s">
        <v>50</v>
      </c>
      <c r="I2" s="49" t="s">
        <v>50</v>
      </c>
      <c r="J2" s="50">
        <v>5</v>
      </c>
      <c r="K2" s="50"/>
      <c r="L2" s="50">
        <v>1</v>
      </c>
      <c r="M2" s="50">
        <v>4</v>
      </c>
    </row>
    <row r="3" spans="1:17" x14ac:dyDescent="0.3">
      <c r="A3" s="57" t="s">
        <v>80</v>
      </c>
      <c r="B3" s="58">
        <v>27</v>
      </c>
      <c r="C3" s="62"/>
      <c r="D3" s="62"/>
      <c r="E3" s="58">
        <v>27</v>
      </c>
      <c r="F3" s="47" t="str">
        <f t="shared" ref="F3:F54" si="0">TRIM(A3&amp;"-unit")</f>
        <v>Alanto 250ML-unit</v>
      </c>
      <c r="G3" s="47" t="s">
        <v>70</v>
      </c>
      <c r="I3" s="49" t="s">
        <v>115</v>
      </c>
      <c r="J3" s="50">
        <v>48</v>
      </c>
      <c r="K3" s="50"/>
      <c r="L3" s="50">
        <v>48</v>
      </c>
      <c r="M3" s="50"/>
    </row>
    <row r="4" spans="1:17" x14ac:dyDescent="0.3">
      <c r="A4" s="57" t="s">
        <v>63</v>
      </c>
      <c r="B4" s="58">
        <v>20</v>
      </c>
      <c r="C4" s="62"/>
      <c r="D4" s="62"/>
      <c r="E4" s="58">
        <v>20</v>
      </c>
      <c r="F4" s="47" t="str">
        <f t="shared" si="0"/>
        <v>Alanto 500ml-unit</v>
      </c>
      <c r="G4" s="47" t="s">
        <v>69</v>
      </c>
      <c r="I4" s="49" t="s">
        <v>30</v>
      </c>
      <c r="J4" s="50">
        <v>100</v>
      </c>
      <c r="K4" s="50"/>
      <c r="L4" s="50">
        <v>100</v>
      </c>
      <c r="M4" s="50"/>
    </row>
    <row r="5" spans="1:17" x14ac:dyDescent="0.3">
      <c r="A5" s="57" t="s">
        <v>122</v>
      </c>
      <c r="B5" s="58">
        <v>48</v>
      </c>
      <c r="C5" s="62"/>
      <c r="D5" s="58">
        <v>48</v>
      </c>
      <c r="E5" s="62"/>
      <c r="F5" s="47" t="str">
        <f t="shared" si="0"/>
        <v>Aliette 500-unit</v>
      </c>
      <c r="G5" s="47" t="s">
        <v>115</v>
      </c>
      <c r="I5" s="49" t="s">
        <v>44</v>
      </c>
      <c r="J5" s="50">
        <v>688</v>
      </c>
      <c r="K5" s="50"/>
      <c r="L5" s="50">
        <v>398</v>
      </c>
      <c r="M5" s="50">
        <v>290</v>
      </c>
    </row>
    <row r="6" spans="1:17" x14ac:dyDescent="0.3">
      <c r="A6" s="57" t="s">
        <v>123</v>
      </c>
      <c r="B6" s="58">
        <v>100</v>
      </c>
      <c r="C6" s="62"/>
      <c r="D6" s="58">
        <v>100</v>
      </c>
      <c r="E6" s="62"/>
      <c r="F6" s="47" t="str">
        <f t="shared" si="0"/>
        <v>Ambition 500-unit</v>
      </c>
      <c r="G6" s="47" t="s">
        <v>30</v>
      </c>
      <c r="I6" s="49" t="s">
        <v>45</v>
      </c>
      <c r="J6" s="50">
        <v>640</v>
      </c>
      <c r="K6" s="50"/>
      <c r="L6" s="50">
        <v>450</v>
      </c>
      <c r="M6" s="50">
        <v>190</v>
      </c>
    </row>
    <row r="7" spans="1:17" x14ac:dyDescent="0.3">
      <c r="A7" s="57" t="s">
        <v>81</v>
      </c>
      <c r="B7" s="58">
        <v>688</v>
      </c>
      <c r="C7" s="62"/>
      <c r="D7" s="58">
        <v>398</v>
      </c>
      <c r="E7" s="58">
        <v>290</v>
      </c>
      <c r="F7" s="47" t="str">
        <f t="shared" si="0"/>
        <v>ANTRACOL 1KG-unit</v>
      </c>
      <c r="G7" s="47" t="s">
        <v>44</v>
      </c>
      <c r="I7" s="49" t="s">
        <v>54</v>
      </c>
      <c r="J7" s="50">
        <v>10</v>
      </c>
      <c r="K7" s="50"/>
      <c r="L7" s="50">
        <v>10</v>
      </c>
      <c r="M7" s="50"/>
    </row>
    <row r="8" spans="1:17" x14ac:dyDescent="0.3">
      <c r="A8" s="57" t="s">
        <v>82</v>
      </c>
      <c r="B8" s="58">
        <v>640</v>
      </c>
      <c r="C8" s="62"/>
      <c r="D8" s="58">
        <v>450</v>
      </c>
      <c r="E8" s="58">
        <v>190</v>
      </c>
      <c r="F8" s="47" t="str">
        <f t="shared" si="0"/>
        <v>ANTRACOL 500GR-unit</v>
      </c>
      <c r="G8" s="47" t="s">
        <v>45</v>
      </c>
      <c r="I8" s="49" t="s">
        <v>55</v>
      </c>
      <c r="J8" s="50">
        <v>20</v>
      </c>
      <c r="K8" s="50"/>
      <c r="L8" s="50">
        <v>20</v>
      </c>
      <c r="M8" s="50"/>
    </row>
    <row r="9" spans="1:17" x14ac:dyDescent="0.3">
      <c r="A9" s="57" t="s">
        <v>124</v>
      </c>
      <c r="B9" s="58">
        <v>10</v>
      </c>
      <c r="C9" s="62"/>
      <c r="D9" s="58">
        <v>10</v>
      </c>
      <c r="E9" s="62"/>
      <c r="F9" s="47" t="str">
        <f t="shared" si="0"/>
        <v>Confidor 250ML-unit</v>
      </c>
      <c r="G9" s="47" t="s">
        <v>54</v>
      </c>
      <c r="I9" s="49" t="s">
        <v>58</v>
      </c>
      <c r="J9" s="50">
        <v>40</v>
      </c>
      <c r="K9" s="50"/>
      <c r="L9" s="50">
        <v>40</v>
      </c>
      <c r="M9" s="50"/>
    </row>
    <row r="10" spans="1:17" x14ac:dyDescent="0.3">
      <c r="A10" s="57" t="s">
        <v>125</v>
      </c>
      <c r="B10" s="58">
        <v>20</v>
      </c>
      <c r="C10" s="62"/>
      <c r="D10" s="58">
        <v>20</v>
      </c>
      <c r="E10" s="62"/>
      <c r="F10" s="47" t="str">
        <f t="shared" si="0"/>
        <v>Confidor 500ML-unit</v>
      </c>
      <c r="G10" s="47" t="s">
        <v>55</v>
      </c>
      <c r="I10" s="49" t="s">
        <v>56</v>
      </c>
      <c r="J10" s="50">
        <v>91</v>
      </c>
      <c r="K10" s="50"/>
      <c r="L10" s="50">
        <v>91</v>
      </c>
      <c r="M10" s="50"/>
    </row>
    <row r="11" spans="1:17" x14ac:dyDescent="0.3">
      <c r="A11" s="57" t="s">
        <v>126</v>
      </c>
      <c r="B11" s="58">
        <v>40</v>
      </c>
      <c r="C11" s="62"/>
      <c r="D11" s="58">
        <v>40</v>
      </c>
      <c r="E11" s="62"/>
      <c r="F11" s="47" t="str">
        <f t="shared" si="0"/>
        <v>CONFIDOR SUPER 100ML-unit</v>
      </c>
      <c r="G11" s="47" t="s">
        <v>58</v>
      </c>
      <c r="I11" s="49" t="s">
        <v>57</v>
      </c>
      <c r="J11" s="50">
        <v>40</v>
      </c>
      <c r="K11" s="50"/>
      <c r="L11" s="50">
        <v>40</v>
      </c>
      <c r="M11" s="50"/>
      <c r="Q11" t="e">
        <f ca="1">OFFSET($I$1,0,0,COUNTA($I:$I),COUNTA($I$1:$M$1))</f>
        <v>#VALUE!</v>
      </c>
    </row>
    <row r="12" spans="1:17" x14ac:dyDescent="0.3">
      <c r="A12" s="57" t="s">
        <v>127</v>
      </c>
      <c r="B12" s="58">
        <v>91</v>
      </c>
      <c r="C12" s="62"/>
      <c r="D12" s="58">
        <v>91</v>
      </c>
      <c r="E12" s="62"/>
      <c r="F12" s="47" t="str">
        <f t="shared" si="0"/>
        <v>CONFIDOR SUPER 250ML-unit</v>
      </c>
      <c r="G12" s="47" t="s">
        <v>56</v>
      </c>
      <c r="I12" s="49" t="s">
        <v>105</v>
      </c>
      <c r="J12" s="50">
        <v>10</v>
      </c>
      <c r="K12" s="50"/>
      <c r="L12" s="50">
        <v>10</v>
      </c>
      <c r="M12" s="50"/>
    </row>
    <row r="13" spans="1:17" x14ac:dyDescent="0.3">
      <c r="A13" s="57" t="s">
        <v>128</v>
      </c>
      <c r="B13" s="58">
        <v>40</v>
      </c>
      <c r="C13" s="62"/>
      <c r="D13" s="58">
        <v>40</v>
      </c>
      <c r="E13" s="62"/>
      <c r="F13" s="47" t="str">
        <f t="shared" si="0"/>
        <v>CONFIDOR SUPER 500ML-unit</v>
      </c>
      <c r="G13" s="47" t="s">
        <v>57</v>
      </c>
      <c r="I13" s="49" t="s">
        <v>31</v>
      </c>
      <c r="J13" s="50">
        <v>230</v>
      </c>
      <c r="K13" s="50"/>
      <c r="L13" s="50">
        <v>190</v>
      </c>
      <c r="M13" s="50">
        <v>40</v>
      </c>
    </row>
    <row r="14" spans="1:17" x14ac:dyDescent="0.3">
      <c r="A14" s="57" t="s">
        <v>83</v>
      </c>
      <c r="B14" s="58">
        <v>65</v>
      </c>
      <c r="C14" s="62"/>
      <c r="D14" s="58">
        <v>65</v>
      </c>
      <c r="E14" s="62"/>
      <c r="F14" s="47" t="str">
        <f t="shared" si="0"/>
        <v>Decis 101 250ml-unit</v>
      </c>
      <c r="G14" s="47" t="s">
        <v>104</v>
      </c>
      <c r="I14" s="49" t="s">
        <v>106</v>
      </c>
      <c r="J14" s="50">
        <v>70</v>
      </c>
      <c r="K14" s="50"/>
      <c r="L14" s="50">
        <v>70</v>
      </c>
      <c r="M14" s="50"/>
    </row>
    <row r="15" spans="1:17" x14ac:dyDescent="0.3">
      <c r="A15" s="57" t="s">
        <v>84</v>
      </c>
      <c r="B15" s="58">
        <v>10</v>
      </c>
      <c r="C15" s="62"/>
      <c r="D15" s="58">
        <v>10</v>
      </c>
      <c r="E15" s="62"/>
      <c r="F15" s="47" t="str">
        <f t="shared" si="0"/>
        <v>Decis 1ltr-unit</v>
      </c>
      <c r="G15" s="47" t="s">
        <v>105</v>
      </c>
      <c r="I15" s="49" t="s">
        <v>32</v>
      </c>
      <c r="J15" s="50"/>
      <c r="K15" s="50">
        <v>40</v>
      </c>
      <c r="L15" s="50"/>
      <c r="M15" s="50">
        <v>40</v>
      </c>
    </row>
    <row r="16" spans="1:17" x14ac:dyDescent="0.3">
      <c r="A16" s="57" t="s">
        <v>85</v>
      </c>
      <c r="B16" s="58">
        <v>230</v>
      </c>
      <c r="C16" s="62"/>
      <c r="D16" s="58">
        <v>190</v>
      </c>
      <c r="E16" s="58">
        <v>40</v>
      </c>
      <c r="F16" s="47" t="str">
        <f t="shared" si="0"/>
        <v>Decis 250ml-unit</v>
      </c>
      <c r="G16" s="47" t="s">
        <v>31</v>
      </c>
      <c r="I16" s="49" t="s">
        <v>47</v>
      </c>
      <c r="J16" s="50">
        <v>30</v>
      </c>
      <c r="K16" s="50"/>
      <c r="L16" s="50">
        <v>30</v>
      </c>
      <c r="M16" s="50"/>
    </row>
    <row r="17" spans="1:13" x14ac:dyDescent="0.3">
      <c r="A17" s="57" t="s">
        <v>86</v>
      </c>
      <c r="B17" s="58">
        <v>70</v>
      </c>
      <c r="C17" s="62"/>
      <c r="D17" s="58">
        <v>70</v>
      </c>
      <c r="E17" s="62"/>
      <c r="F17" s="47" t="str">
        <f t="shared" si="0"/>
        <v>Decis 500-unit</v>
      </c>
      <c r="G17" s="47" t="s">
        <v>106</v>
      </c>
      <c r="I17" s="49" t="s">
        <v>46</v>
      </c>
      <c r="J17" s="50">
        <v>10</v>
      </c>
      <c r="K17" s="50"/>
      <c r="L17" s="50">
        <v>10</v>
      </c>
      <c r="M17" s="50"/>
    </row>
    <row r="18" spans="1:13" x14ac:dyDescent="0.3">
      <c r="A18" s="57" t="s">
        <v>64</v>
      </c>
      <c r="B18" s="62"/>
      <c r="C18" s="58">
        <v>40</v>
      </c>
      <c r="D18" s="62"/>
      <c r="E18" s="58">
        <v>40</v>
      </c>
      <c r="F18" s="47" t="str">
        <f t="shared" si="0"/>
        <v>Fame 50ml-unit</v>
      </c>
      <c r="G18" s="47" t="s">
        <v>32</v>
      </c>
      <c r="I18" s="49" t="s">
        <v>33</v>
      </c>
      <c r="J18" s="50">
        <v>261</v>
      </c>
      <c r="K18" s="50"/>
      <c r="L18" s="50">
        <v>161</v>
      </c>
      <c r="M18" s="50">
        <v>100</v>
      </c>
    </row>
    <row r="19" spans="1:13" x14ac:dyDescent="0.3">
      <c r="A19" s="57" t="s">
        <v>87</v>
      </c>
      <c r="B19" s="58">
        <v>30</v>
      </c>
      <c r="C19" s="62"/>
      <c r="D19" s="58">
        <v>30</v>
      </c>
      <c r="E19" s="62"/>
      <c r="F19" s="47" t="str">
        <f t="shared" si="0"/>
        <v>Folicur 250ML.-unit</v>
      </c>
      <c r="G19" s="47" t="s">
        <v>47</v>
      </c>
      <c r="I19" s="49" t="s">
        <v>107</v>
      </c>
      <c r="J19" s="50">
        <v>31</v>
      </c>
      <c r="K19" s="50"/>
      <c r="L19" s="50">
        <v>31</v>
      </c>
      <c r="M19" s="50"/>
    </row>
    <row r="20" spans="1:13" x14ac:dyDescent="0.3">
      <c r="A20" s="57" t="s">
        <v>129</v>
      </c>
      <c r="B20" s="58">
        <v>10</v>
      </c>
      <c r="C20" s="62"/>
      <c r="D20" s="58">
        <v>10</v>
      </c>
      <c r="E20" s="62"/>
      <c r="F20" s="47" t="str">
        <f t="shared" si="0"/>
        <v>Folicur 500ml-unit</v>
      </c>
      <c r="G20" s="47" t="s">
        <v>46</v>
      </c>
      <c r="I20" s="49" t="s">
        <v>60</v>
      </c>
      <c r="J20" s="50">
        <v>67</v>
      </c>
      <c r="K20" s="50"/>
      <c r="L20" s="50">
        <v>50</v>
      </c>
      <c r="M20" s="50">
        <v>17</v>
      </c>
    </row>
    <row r="21" spans="1:13" x14ac:dyDescent="0.3">
      <c r="A21" s="57" t="s">
        <v>88</v>
      </c>
      <c r="B21" s="58">
        <v>261</v>
      </c>
      <c r="C21" s="62"/>
      <c r="D21" s="58">
        <v>161</v>
      </c>
      <c r="E21" s="58">
        <v>100</v>
      </c>
      <c r="F21" s="47" t="str">
        <f t="shared" si="0"/>
        <v>Gaucho 100ml-unit</v>
      </c>
      <c r="G21" s="47" t="s">
        <v>33</v>
      </c>
      <c r="I21" s="49" t="s">
        <v>59</v>
      </c>
      <c r="J21" s="50">
        <v>57</v>
      </c>
      <c r="K21" s="50"/>
      <c r="L21" s="50">
        <v>40</v>
      </c>
      <c r="M21" s="50">
        <v>17</v>
      </c>
    </row>
    <row r="22" spans="1:13" x14ac:dyDescent="0.3">
      <c r="A22" s="57" t="s">
        <v>89</v>
      </c>
      <c r="B22" s="58">
        <v>31</v>
      </c>
      <c r="C22" s="62"/>
      <c r="D22" s="58">
        <v>31</v>
      </c>
      <c r="E22" s="62"/>
      <c r="F22" s="47" t="str">
        <f t="shared" si="0"/>
        <v>Gaucho 250-unit</v>
      </c>
      <c r="G22" s="47" t="s">
        <v>107</v>
      </c>
      <c r="I22" s="49" t="s">
        <v>34</v>
      </c>
      <c r="J22" s="50">
        <v>9</v>
      </c>
      <c r="K22" s="50"/>
      <c r="L22" s="50">
        <v>9</v>
      </c>
      <c r="M22" s="50"/>
    </row>
    <row r="23" spans="1:13" x14ac:dyDescent="0.3">
      <c r="A23" s="57" t="s">
        <v>90</v>
      </c>
      <c r="B23" s="58">
        <v>100</v>
      </c>
      <c r="C23" s="62"/>
      <c r="D23" s="58">
        <v>70</v>
      </c>
      <c r="E23" s="58">
        <v>30</v>
      </c>
      <c r="F23" s="47" t="str">
        <f t="shared" si="0"/>
        <v>Lucifer 160gr-unit</v>
      </c>
      <c r="G23" s="47" t="s">
        <v>108</v>
      </c>
      <c r="I23" s="49" t="s">
        <v>61</v>
      </c>
      <c r="J23" s="50">
        <v>39</v>
      </c>
      <c r="K23" s="50"/>
      <c r="L23" s="50">
        <v>27</v>
      </c>
      <c r="M23" s="50">
        <v>12</v>
      </c>
    </row>
    <row r="24" spans="1:13" x14ac:dyDescent="0.3">
      <c r="A24" s="57" t="s">
        <v>91</v>
      </c>
      <c r="B24" s="58">
        <v>67</v>
      </c>
      <c r="C24" s="62"/>
      <c r="D24" s="58">
        <v>50</v>
      </c>
      <c r="E24" s="58">
        <v>17</v>
      </c>
      <c r="F24" s="47" t="str">
        <f t="shared" si="0"/>
        <v>Movento Enegry 100-unit</v>
      </c>
      <c r="G24" s="47" t="s">
        <v>60</v>
      </c>
      <c r="I24" s="49" t="s">
        <v>35</v>
      </c>
      <c r="J24" s="50">
        <v>40</v>
      </c>
      <c r="K24" s="50"/>
      <c r="L24" s="50">
        <v>40</v>
      </c>
      <c r="M24" s="50"/>
    </row>
    <row r="25" spans="1:13" x14ac:dyDescent="0.3">
      <c r="A25" s="57" t="s">
        <v>92</v>
      </c>
      <c r="B25" s="58">
        <v>57</v>
      </c>
      <c r="C25" s="62"/>
      <c r="D25" s="58">
        <v>40</v>
      </c>
      <c r="E25" s="58">
        <v>17</v>
      </c>
      <c r="F25" s="47" t="str">
        <f t="shared" si="0"/>
        <v>Movento Energy 250-unit</v>
      </c>
      <c r="G25" s="47" t="s">
        <v>59</v>
      </c>
      <c r="I25" s="49" t="s">
        <v>62</v>
      </c>
      <c r="J25" s="50">
        <v>109</v>
      </c>
      <c r="K25" s="50"/>
      <c r="L25" s="50">
        <v>34</v>
      </c>
      <c r="M25" s="50">
        <v>75</v>
      </c>
    </row>
    <row r="26" spans="1:13" x14ac:dyDescent="0.3">
      <c r="A26" s="57" t="s">
        <v>65</v>
      </c>
      <c r="B26" s="58">
        <v>9</v>
      </c>
      <c r="C26" s="62"/>
      <c r="D26" s="58">
        <v>9</v>
      </c>
      <c r="E26" s="62"/>
      <c r="F26" s="47" t="str">
        <f t="shared" si="0"/>
        <v>Nativo 100gr-unit</v>
      </c>
      <c r="G26" s="47" t="s">
        <v>34</v>
      </c>
      <c r="I26" s="49" t="s">
        <v>48</v>
      </c>
      <c r="J26" s="50">
        <v>30</v>
      </c>
      <c r="K26" s="50"/>
      <c r="L26" s="50">
        <v>30</v>
      </c>
      <c r="M26" s="50"/>
    </row>
    <row r="27" spans="1:13" x14ac:dyDescent="0.3">
      <c r="A27" s="57" t="s">
        <v>93</v>
      </c>
      <c r="B27" s="58">
        <v>39</v>
      </c>
      <c r="C27" s="62"/>
      <c r="D27" s="58">
        <v>27</v>
      </c>
      <c r="E27" s="58">
        <v>12</v>
      </c>
      <c r="F27" s="47" t="str">
        <f t="shared" si="0"/>
        <v>OBERON 500ML.-unit</v>
      </c>
      <c r="G27" s="47" t="s">
        <v>61</v>
      </c>
      <c r="I27" s="49" t="s">
        <v>49</v>
      </c>
      <c r="J27" s="50">
        <v>170</v>
      </c>
      <c r="K27" s="50"/>
      <c r="L27" s="50">
        <v>50</v>
      </c>
      <c r="M27" s="50">
        <v>120</v>
      </c>
    </row>
    <row r="28" spans="1:13" x14ac:dyDescent="0.3">
      <c r="A28" s="57" t="s">
        <v>94</v>
      </c>
      <c r="B28" s="58">
        <v>40</v>
      </c>
      <c r="C28" s="62"/>
      <c r="D28" s="58">
        <v>40</v>
      </c>
      <c r="E28" s="62"/>
      <c r="F28" s="47" t="str">
        <f t="shared" si="0"/>
        <v>PLANOFIX 250ML-unit</v>
      </c>
      <c r="G28" s="47" t="s">
        <v>35</v>
      </c>
      <c r="I28" s="49" t="s">
        <v>37</v>
      </c>
      <c r="J28" s="50">
        <v>312</v>
      </c>
      <c r="K28" s="50"/>
      <c r="L28" s="50">
        <v>62</v>
      </c>
      <c r="M28" s="50">
        <v>250</v>
      </c>
    </row>
    <row r="29" spans="1:13" x14ac:dyDescent="0.3">
      <c r="A29" s="57" t="s">
        <v>95</v>
      </c>
      <c r="B29" s="58">
        <v>90</v>
      </c>
      <c r="C29" s="62"/>
      <c r="D29" s="58">
        <v>80</v>
      </c>
      <c r="E29" s="58">
        <v>10</v>
      </c>
      <c r="F29" s="47" t="str">
        <f t="shared" si="0"/>
        <v>Raft 1ltr-unit</v>
      </c>
      <c r="G29" s="47" t="s">
        <v>109</v>
      </c>
      <c r="I29" s="49" t="s">
        <v>36</v>
      </c>
      <c r="J29" s="50">
        <v>430</v>
      </c>
      <c r="K29" s="50"/>
      <c r="L29" s="50">
        <v>210</v>
      </c>
      <c r="M29" s="50">
        <v>220</v>
      </c>
    </row>
    <row r="30" spans="1:13" x14ac:dyDescent="0.3">
      <c r="A30" s="57" t="s">
        <v>130</v>
      </c>
      <c r="B30" s="58">
        <v>66</v>
      </c>
      <c r="C30" s="62"/>
      <c r="D30" s="58">
        <v>66</v>
      </c>
      <c r="E30" s="62"/>
      <c r="F30" s="47" t="str">
        <f t="shared" si="0"/>
        <v>Raft 250ml-unit</v>
      </c>
      <c r="G30" s="47" t="s">
        <v>116</v>
      </c>
      <c r="I30" s="49" t="s">
        <v>38</v>
      </c>
      <c r="J30" s="50">
        <v>103</v>
      </c>
      <c r="K30" s="50"/>
      <c r="L30" s="50">
        <v>35</v>
      </c>
      <c r="M30" s="50">
        <v>68</v>
      </c>
    </row>
    <row r="31" spans="1:13" x14ac:dyDescent="0.3">
      <c r="A31" s="57" t="s">
        <v>96</v>
      </c>
      <c r="B31" s="58">
        <v>115</v>
      </c>
      <c r="C31" s="62"/>
      <c r="D31" s="58">
        <v>60</v>
      </c>
      <c r="E31" s="58">
        <v>55</v>
      </c>
      <c r="F31" s="47" t="str">
        <f t="shared" si="0"/>
        <v>Raft 500ml-unit</v>
      </c>
      <c r="G31" s="47" t="s">
        <v>110</v>
      </c>
      <c r="I31" s="49" t="s">
        <v>111</v>
      </c>
      <c r="J31" s="50">
        <v>40</v>
      </c>
      <c r="K31" s="50"/>
      <c r="L31" s="50"/>
      <c r="M31" s="50">
        <v>40</v>
      </c>
    </row>
    <row r="32" spans="1:13" x14ac:dyDescent="0.3">
      <c r="A32" s="57" t="s">
        <v>97</v>
      </c>
      <c r="B32" s="58">
        <v>30</v>
      </c>
      <c r="C32" s="62"/>
      <c r="D32" s="58">
        <v>30</v>
      </c>
      <c r="E32" s="62"/>
      <c r="F32" s="47" t="str">
        <f t="shared" si="0"/>
        <v>REGENT 500ML-unit</v>
      </c>
      <c r="G32" s="47" t="s">
        <v>48</v>
      </c>
      <c r="I32" s="49" t="s">
        <v>70</v>
      </c>
      <c r="J32" s="50">
        <v>27</v>
      </c>
      <c r="K32" s="50"/>
      <c r="L32" s="50"/>
      <c r="M32" s="50">
        <v>27</v>
      </c>
    </row>
    <row r="33" spans="1:13" x14ac:dyDescent="0.3">
      <c r="A33" s="57" t="s">
        <v>98</v>
      </c>
      <c r="B33" s="58">
        <v>109</v>
      </c>
      <c r="C33" s="62"/>
      <c r="D33" s="58">
        <v>34</v>
      </c>
      <c r="E33" s="58">
        <v>75</v>
      </c>
      <c r="F33" s="47" t="str">
        <f t="shared" si="0"/>
        <v>Regent Gold 250ml-unit</v>
      </c>
      <c r="G33" s="47" t="s">
        <v>62</v>
      </c>
      <c r="I33" s="49" t="s">
        <v>69</v>
      </c>
      <c r="J33" s="50">
        <v>20</v>
      </c>
      <c r="K33" s="50"/>
      <c r="L33" s="50"/>
      <c r="M33" s="50">
        <v>20</v>
      </c>
    </row>
    <row r="34" spans="1:13" x14ac:dyDescent="0.3">
      <c r="A34" s="57" t="s">
        <v>99</v>
      </c>
      <c r="B34" s="58">
        <v>50</v>
      </c>
      <c r="C34" s="62"/>
      <c r="D34" s="58">
        <v>30</v>
      </c>
      <c r="E34" s="58">
        <v>20</v>
      </c>
      <c r="F34" s="47" t="str">
        <f t="shared" si="0"/>
        <v>Sancor 100-unit</v>
      </c>
      <c r="G34" s="47" t="s">
        <v>49</v>
      </c>
      <c r="I34" s="49" t="s">
        <v>104</v>
      </c>
      <c r="J34" s="50">
        <v>65</v>
      </c>
      <c r="K34" s="50"/>
      <c r="L34" s="50">
        <v>65</v>
      </c>
      <c r="M34" s="50"/>
    </row>
    <row r="35" spans="1:13" x14ac:dyDescent="0.3">
      <c r="A35" s="57" t="s">
        <v>100</v>
      </c>
      <c r="B35" s="58">
        <v>120</v>
      </c>
      <c r="C35" s="62"/>
      <c r="D35" s="58">
        <v>20</v>
      </c>
      <c r="E35" s="58">
        <v>100</v>
      </c>
      <c r="F35" s="47" t="str">
        <f t="shared" si="0"/>
        <v>Sencor 100-unit</v>
      </c>
      <c r="G35" s="47" t="s">
        <v>49</v>
      </c>
      <c r="I35" s="49" t="s">
        <v>108</v>
      </c>
      <c r="J35" s="50">
        <v>100</v>
      </c>
      <c r="K35" s="50"/>
      <c r="L35" s="50">
        <v>70</v>
      </c>
      <c r="M35" s="50">
        <v>30</v>
      </c>
    </row>
    <row r="36" spans="1:13" x14ac:dyDescent="0.3">
      <c r="A36" s="57" t="s">
        <v>66</v>
      </c>
      <c r="B36" s="58">
        <v>312</v>
      </c>
      <c r="C36" s="62"/>
      <c r="D36" s="58">
        <v>62</v>
      </c>
      <c r="E36" s="58">
        <v>250</v>
      </c>
      <c r="F36" s="47" t="str">
        <f t="shared" si="0"/>
        <v>Solomon 250ml-unit</v>
      </c>
      <c r="G36" s="47" t="s">
        <v>37</v>
      </c>
      <c r="I36" s="49" t="s">
        <v>109</v>
      </c>
      <c r="J36" s="50">
        <v>90</v>
      </c>
      <c r="K36" s="50"/>
      <c r="L36" s="50">
        <v>80</v>
      </c>
      <c r="M36" s="50">
        <v>10</v>
      </c>
    </row>
    <row r="37" spans="1:13" x14ac:dyDescent="0.3">
      <c r="A37" s="57" t="s">
        <v>67</v>
      </c>
      <c r="B37" s="58">
        <v>430</v>
      </c>
      <c r="C37" s="62"/>
      <c r="D37" s="58">
        <v>210</v>
      </c>
      <c r="E37" s="58">
        <v>220</v>
      </c>
      <c r="F37" s="47" t="str">
        <f t="shared" si="0"/>
        <v>Solomon 500ml-unit</v>
      </c>
      <c r="G37" s="47" t="s">
        <v>36</v>
      </c>
      <c r="I37" s="49" t="s">
        <v>110</v>
      </c>
      <c r="J37" s="50">
        <v>115</v>
      </c>
      <c r="K37" s="50"/>
      <c r="L37" s="50">
        <v>60</v>
      </c>
      <c r="M37" s="50">
        <v>55</v>
      </c>
    </row>
    <row r="38" spans="1:13" x14ac:dyDescent="0.3">
      <c r="A38" s="57" t="s">
        <v>101</v>
      </c>
      <c r="B38" s="58">
        <v>103</v>
      </c>
      <c r="C38" s="62"/>
      <c r="D38" s="58">
        <v>35</v>
      </c>
      <c r="E38" s="58">
        <v>68</v>
      </c>
      <c r="F38" s="47" t="str">
        <f t="shared" si="0"/>
        <v>SPINTOR 75ML-unit</v>
      </c>
      <c r="G38" s="47" t="s">
        <v>38</v>
      </c>
      <c r="I38" s="49" t="s">
        <v>103</v>
      </c>
      <c r="J38" s="50">
        <v>100</v>
      </c>
      <c r="K38" s="50"/>
      <c r="L38" s="50"/>
      <c r="M38" s="50">
        <v>100</v>
      </c>
    </row>
    <row r="39" spans="1:13" x14ac:dyDescent="0.3">
      <c r="A39" s="57" t="s">
        <v>131</v>
      </c>
      <c r="B39" s="58">
        <v>100</v>
      </c>
      <c r="C39" s="62"/>
      <c r="D39" s="62"/>
      <c r="E39" s="58">
        <v>100</v>
      </c>
      <c r="F39" s="47" t="str">
        <f t="shared" si="0"/>
        <v>Surpass Superb BG-2-unit</v>
      </c>
      <c r="G39" s="47" t="s">
        <v>103</v>
      </c>
      <c r="I39" s="49" t="s">
        <v>116</v>
      </c>
      <c r="J39" s="50">
        <v>66</v>
      </c>
      <c r="K39" s="50"/>
      <c r="L39" s="50">
        <v>66</v>
      </c>
      <c r="M39" s="50"/>
    </row>
    <row r="40" spans="1:13" x14ac:dyDescent="0.3">
      <c r="A40" s="57" t="s">
        <v>102</v>
      </c>
      <c r="B40" s="58">
        <v>40</v>
      </c>
      <c r="C40" s="62"/>
      <c r="D40" s="62"/>
      <c r="E40" s="58">
        <v>40</v>
      </c>
      <c r="F40" s="47" t="str">
        <f t="shared" si="0"/>
        <v>Velum Prime 250-unit</v>
      </c>
      <c r="G40" s="47" t="s">
        <v>111</v>
      </c>
      <c r="I40" s="49" t="s">
        <v>25</v>
      </c>
      <c r="J40" s="50">
        <v>4313</v>
      </c>
      <c r="K40" s="50">
        <v>40</v>
      </c>
      <c r="L40" s="50">
        <v>2628</v>
      </c>
      <c r="M40" s="50">
        <v>1725</v>
      </c>
    </row>
    <row r="41" spans="1:13" x14ac:dyDescent="0.3">
      <c r="A41" s="57"/>
      <c r="B41"/>
      <c r="C41" s="58"/>
      <c r="D41" s="58"/>
      <c r="E41"/>
      <c r="F41" s="47"/>
      <c r="G41" s="47"/>
    </row>
    <row r="42" spans="1:13" x14ac:dyDescent="0.3">
      <c r="A42" s="57"/>
      <c r="B42"/>
      <c r="C42" s="58"/>
      <c r="D42" s="58"/>
      <c r="E42"/>
      <c r="F42" s="47"/>
      <c r="G42" s="47"/>
    </row>
    <row r="43" spans="1:13" x14ac:dyDescent="0.3">
      <c r="A43" s="57"/>
      <c r="B43" s="58"/>
      <c r="C43"/>
      <c r="D43" s="58"/>
      <c r="E43"/>
      <c r="F43" s="47"/>
      <c r="G43" s="47"/>
    </row>
    <row r="44" spans="1:13" x14ac:dyDescent="0.3">
      <c r="A44" s="57"/>
      <c r="B44" s="58"/>
      <c r="C44" s="58"/>
      <c r="D44" s="58"/>
      <c r="E44" s="58"/>
      <c r="F44" s="47"/>
      <c r="G44" s="47"/>
    </row>
    <row r="45" spans="1:13" x14ac:dyDescent="0.3">
      <c r="A45" s="57"/>
      <c r="B45"/>
      <c r="C45" s="58"/>
      <c r="D45" s="58"/>
      <c r="E45"/>
      <c r="F45" s="47"/>
      <c r="G45" s="47"/>
    </row>
    <row r="46" spans="1:13" x14ac:dyDescent="0.3">
      <c r="A46" s="57"/>
      <c r="B46" s="58"/>
      <c r="C46" s="58"/>
      <c r="D46" s="58"/>
      <c r="E46" s="58"/>
      <c r="F46" s="47"/>
      <c r="G46" s="47"/>
    </row>
    <row r="47" spans="1:13" x14ac:dyDescent="0.3">
      <c r="A47" s="57"/>
      <c r="B47" s="58"/>
      <c r="C47" s="58"/>
      <c r="D47" s="58"/>
      <c r="E47" s="58"/>
      <c r="F47" s="47"/>
      <c r="G47" s="47"/>
    </row>
    <row r="48" spans="1:13" x14ac:dyDescent="0.3">
      <c r="A48" s="57"/>
      <c r="B48" s="58"/>
      <c r="C48"/>
      <c r="D48" s="58"/>
      <c r="E48"/>
      <c r="F48" s="47"/>
      <c r="G48" s="47"/>
    </row>
    <row r="49" spans="1:7" x14ac:dyDescent="0.3">
      <c r="A49" s="60"/>
      <c r="B49"/>
      <c r="C49" s="58"/>
      <c r="D49" s="58"/>
      <c r="E49" s="58"/>
      <c r="F49" s="47"/>
      <c r="G49" s="47"/>
    </row>
    <row r="50" spans="1:7" x14ac:dyDescent="0.3">
      <c r="A50" s="57"/>
      <c r="B50"/>
      <c r="C50" s="58"/>
      <c r="D50" s="58"/>
      <c r="E50"/>
      <c r="F50" s="47"/>
      <c r="G50" s="47"/>
    </row>
    <row r="51" spans="1:7" x14ac:dyDescent="0.3">
      <c r="A51" s="60"/>
      <c r="B51" s="58"/>
      <c r="C51" s="58"/>
      <c r="D51" s="58"/>
      <c r="E51" s="58"/>
      <c r="F51" s="47"/>
      <c r="G51" s="47"/>
    </row>
    <row r="52" spans="1:7" x14ac:dyDescent="0.3">
      <c r="A52" s="57"/>
      <c r="B52" s="58"/>
      <c r="C52"/>
      <c r="D52" s="58"/>
      <c r="E52" s="58"/>
      <c r="F52" s="47"/>
      <c r="G52" s="47"/>
    </row>
    <row r="53" spans="1:7" x14ac:dyDescent="0.3">
      <c r="A53" s="57"/>
      <c r="B53"/>
      <c r="C53" s="58"/>
      <c r="D53"/>
      <c r="E53" s="58"/>
      <c r="F53" s="47"/>
      <c r="G53" s="47"/>
    </row>
    <row r="54" spans="1:7" x14ac:dyDescent="0.3">
      <c r="A54" s="57"/>
      <c r="B54"/>
      <c r="C54" s="58"/>
      <c r="D54"/>
      <c r="E54" s="58"/>
      <c r="F54" s="47"/>
      <c r="G54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42"/>
  <sheetViews>
    <sheetView showGridLines="0" topLeftCell="A14" workbookViewId="0">
      <selection activeCell="B3" sqref="B3:B41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50</v>
      </c>
      <c r="C3" s="3"/>
      <c r="D3" s="4"/>
      <c r="E3" s="38">
        <f t="shared" ref="E3:E4" ca="1" si="0">VLOOKUP($B3,FinalDeal_Vlookup,2,0)</f>
        <v>5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4</v>
      </c>
    </row>
    <row r="4" spans="1:13" x14ac:dyDescent="0.3">
      <c r="A4" s="16"/>
      <c r="B4" s="4" t="s">
        <v>115</v>
      </c>
      <c r="C4" s="3"/>
      <c r="D4" s="4"/>
      <c r="E4" s="42">
        <f t="shared" ca="1" si="0"/>
        <v>48</v>
      </c>
      <c r="F4" s="39">
        <f t="shared" ref="F4:F41" ca="1" si="3">VLOOKUP($B4,FinalDeal_Vlookup,3,0)</f>
        <v>0</v>
      </c>
      <c r="G4" s="39">
        <v>0</v>
      </c>
      <c r="H4" s="39">
        <f t="shared" ca="1" si="1"/>
        <v>48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30</v>
      </c>
      <c r="C5" s="3"/>
      <c r="D5" s="4"/>
      <c r="E5" s="42">
        <f t="shared" ref="E5:E41" ca="1" si="4">VLOOKUP($B5,FinalDeal_Vlookup,2,0)</f>
        <v>100</v>
      </c>
      <c r="F5" s="39">
        <f t="shared" ca="1" si="3"/>
        <v>0</v>
      </c>
      <c r="G5" s="39">
        <v>0</v>
      </c>
      <c r="H5" s="39">
        <f t="shared" ref="H5:H41" ca="1" si="5">VLOOKUP($B5,FinalDeal_Vlookup,4,0)</f>
        <v>100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1" ca="1" si="6">VLOOKUP($B5,FinalDeal_Vlookup,5,0)</f>
        <v>0</v>
      </c>
    </row>
    <row r="6" spans="1:13" x14ac:dyDescent="0.3">
      <c r="A6" s="16"/>
      <c r="B6" s="4" t="s">
        <v>44</v>
      </c>
      <c r="C6" s="3"/>
      <c r="D6" s="4"/>
      <c r="E6" s="42">
        <f t="shared" ca="1" si="4"/>
        <v>688</v>
      </c>
      <c r="F6" s="39">
        <f t="shared" ca="1" si="3"/>
        <v>0</v>
      </c>
      <c r="G6" s="39">
        <v>0</v>
      </c>
      <c r="H6" s="39">
        <f t="shared" ca="1" si="5"/>
        <v>398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290</v>
      </c>
    </row>
    <row r="7" spans="1:13" x14ac:dyDescent="0.3">
      <c r="A7" s="16"/>
      <c r="B7" s="4" t="s">
        <v>45</v>
      </c>
      <c r="C7" s="3"/>
      <c r="D7" s="4"/>
      <c r="E7" s="42">
        <f t="shared" ca="1" si="4"/>
        <v>640</v>
      </c>
      <c r="F7" s="39">
        <f t="shared" ca="1" si="3"/>
        <v>0</v>
      </c>
      <c r="G7" s="39">
        <v>0</v>
      </c>
      <c r="H7" s="39">
        <f t="shared" ca="1" si="5"/>
        <v>450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190</v>
      </c>
    </row>
    <row r="8" spans="1:13" x14ac:dyDescent="0.3">
      <c r="A8" s="16"/>
      <c r="B8" s="4" t="s">
        <v>54</v>
      </c>
      <c r="C8" s="3"/>
      <c r="D8" s="4"/>
      <c r="E8" s="42">
        <f t="shared" ca="1" si="4"/>
        <v>10</v>
      </c>
      <c r="F8" s="39">
        <f t="shared" ca="1" si="3"/>
        <v>0</v>
      </c>
      <c r="G8" s="39">
        <v>0</v>
      </c>
      <c r="H8" s="39">
        <f t="shared" ca="1" si="5"/>
        <v>10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55</v>
      </c>
      <c r="C9" s="3"/>
      <c r="D9" s="4"/>
      <c r="E9" s="42">
        <f t="shared" ca="1" si="4"/>
        <v>20</v>
      </c>
      <c r="F9" s="39">
        <f t="shared" ca="1" si="3"/>
        <v>0</v>
      </c>
      <c r="G9" s="39">
        <v>0</v>
      </c>
      <c r="H9" s="39">
        <f t="shared" ca="1" si="5"/>
        <v>20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58</v>
      </c>
      <c r="C10" s="3"/>
      <c r="D10" s="4"/>
      <c r="E10" s="42">
        <f t="shared" ca="1" si="4"/>
        <v>40</v>
      </c>
      <c r="F10" s="39">
        <f t="shared" ca="1" si="3"/>
        <v>0</v>
      </c>
      <c r="G10" s="39">
        <v>0</v>
      </c>
      <c r="H10" s="39">
        <f t="shared" ca="1" si="5"/>
        <v>40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56</v>
      </c>
      <c r="C11" s="3"/>
      <c r="D11" s="4"/>
      <c r="E11" s="42">
        <f t="shared" ca="1" si="4"/>
        <v>91</v>
      </c>
      <c r="F11" s="39">
        <f t="shared" ca="1" si="3"/>
        <v>0</v>
      </c>
      <c r="G11" s="39">
        <v>0</v>
      </c>
      <c r="H11" s="39">
        <f t="shared" ca="1" si="5"/>
        <v>91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57</v>
      </c>
      <c r="C12" s="3"/>
      <c r="D12" s="4"/>
      <c r="E12" s="42">
        <f t="shared" ca="1" si="4"/>
        <v>40</v>
      </c>
      <c r="F12" s="39">
        <f t="shared" ca="1" si="3"/>
        <v>0</v>
      </c>
      <c r="G12" s="39">
        <v>0</v>
      </c>
      <c r="H12" s="39">
        <f t="shared" ca="1" si="5"/>
        <v>40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105</v>
      </c>
      <c r="C13" s="3"/>
      <c r="D13" s="4"/>
      <c r="E13" s="42">
        <f t="shared" ca="1" si="4"/>
        <v>10</v>
      </c>
      <c r="F13" s="39">
        <f t="shared" ca="1" si="3"/>
        <v>0</v>
      </c>
      <c r="G13" s="39">
        <v>0</v>
      </c>
      <c r="H13" s="39">
        <f t="shared" ca="1" si="5"/>
        <v>10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31</v>
      </c>
      <c r="C14" s="3"/>
      <c r="D14" s="4"/>
      <c r="E14" s="42">
        <f t="shared" ca="1" si="4"/>
        <v>230</v>
      </c>
      <c r="F14" s="39">
        <f t="shared" ca="1" si="3"/>
        <v>0</v>
      </c>
      <c r="G14" s="39">
        <v>0</v>
      </c>
      <c r="H14" s="39">
        <f t="shared" ca="1" si="5"/>
        <v>190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40</v>
      </c>
    </row>
    <row r="15" spans="1:13" x14ac:dyDescent="0.3">
      <c r="A15" s="16"/>
      <c r="B15" s="4" t="s">
        <v>106</v>
      </c>
      <c r="C15" s="3"/>
      <c r="D15" s="4"/>
      <c r="E15" s="42">
        <f t="shared" ca="1" si="4"/>
        <v>70</v>
      </c>
      <c r="F15" s="39">
        <f t="shared" ca="1" si="3"/>
        <v>0</v>
      </c>
      <c r="G15" s="39">
        <v>0</v>
      </c>
      <c r="H15" s="39">
        <f t="shared" ca="1" si="5"/>
        <v>70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32</v>
      </c>
      <c r="C16" s="3"/>
      <c r="D16" s="4"/>
      <c r="E16" s="42">
        <f t="shared" ca="1" si="4"/>
        <v>0</v>
      </c>
      <c r="F16" s="39">
        <f t="shared" ca="1" si="3"/>
        <v>40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40</v>
      </c>
    </row>
    <row r="17" spans="1:13" x14ac:dyDescent="0.3">
      <c r="A17" s="16"/>
      <c r="B17" s="4" t="s">
        <v>47</v>
      </c>
      <c r="C17" s="3"/>
      <c r="D17" s="4"/>
      <c r="E17" s="42">
        <f t="shared" ca="1" si="4"/>
        <v>30</v>
      </c>
      <c r="F17" s="39">
        <f t="shared" ca="1" si="3"/>
        <v>0</v>
      </c>
      <c r="G17" s="39">
        <v>0</v>
      </c>
      <c r="H17" s="39">
        <f t="shared" ca="1" si="5"/>
        <v>30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46</v>
      </c>
      <c r="C18" s="3"/>
      <c r="D18" s="4"/>
      <c r="E18" s="42">
        <f t="shared" ca="1" si="4"/>
        <v>10</v>
      </c>
      <c r="F18" s="39">
        <f t="shared" ca="1" si="3"/>
        <v>0</v>
      </c>
      <c r="G18" s="39">
        <v>0</v>
      </c>
      <c r="H18" s="39">
        <f t="shared" ca="1" si="5"/>
        <v>10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33</v>
      </c>
      <c r="C19" s="3"/>
      <c r="D19" s="4"/>
      <c r="E19" s="42">
        <f t="shared" ca="1" si="4"/>
        <v>261</v>
      </c>
      <c r="F19" s="39">
        <f t="shared" ca="1" si="3"/>
        <v>0</v>
      </c>
      <c r="G19" s="39">
        <v>0</v>
      </c>
      <c r="H19" s="39">
        <f t="shared" ca="1" si="5"/>
        <v>161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100</v>
      </c>
    </row>
    <row r="20" spans="1:13" x14ac:dyDescent="0.3">
      <c r="A20" s="16"/>
      <c r="B20" s="4" t="s">
        <v>107</v>
      </c>
      <c r="C20" s="3"/>
      <c r="D20" s="4"/>
      <c r="E20" s="42">
        <f t="shared" ca="1" si="4"/>
        <v>31</v>
      </c>
      <c r="F20" s="39">
        <f t="shared" ca="1" si="3"/>
        <v>0</v>
      </c>
      <c r="G20" s="39">
        <v>0</v>
      </c>
      <c r="H20" s="39">
        <f t="shared" ca="1" si="5"/>
        <v>31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60</v>
      </c>
      <c r="C21" s="3"/>
      <c r="D21" s="4"/>
      <c r="E21" s="42">
        <f t="shared" ca="1" si="4"/>
        <v>67</v>
      </c>
      <c r="F21" s="39">
        <f t="shared" ca="1" si="3"/>
        <v>0</v>
      </c>
      <c r="G21" s="39">
        <v>0</v>
      </c>
      <c r="H21" s="39">
        <f t="shared" ca="1" si="5"/>
        <v>50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17</v>
      </c>
    </row>
    <row r="22" spans="1:13" x14ac:dyDescent="0.3">
      <c r="A22" s="16"/>
      <c r="B22" s="4" t="s">
        <v>59</v>
      </c>
      <c r="C22" s="3"/>
      <c r="D22" s="4"/>
      <c r="E22" s="42">
        <f t="shared" ca="1" si="4"/>
        <v>57</v>
      </c>
      <c r="F22" s="39">
        <f t="shared" ca="1" si="3"/>
        <v>0</v>
      </c>
      <c r="G22" s="39">
        <v>0</v>
      </c>
      <c r="H22" s="39">
        <f t="shared" ca="1" si="5"/>
        <v>40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17</v>
      </c>
    </row>
    <row r="23" spans="1:13" x14ac:dyDescent="0.3">
      <c r="A23" s="16"/>
      <c r="B23" s="4" t="s">
        <v>34</v>
      </c>
      <c r="C23" s="3"/>
      <c r="D23" s="4"/>
      <c r="E23" s="42">
        <f t="shared" ca="1" si="4"/>
        <v>9</v>
      </c>
      <c r="F23" s="39">
        <f t="shared" ca="1" si="3"/>
        <v>0</v>
      </c>
      <c r="G23" s="39">
        <v>0</v>
      </c>
      <c r="H23" s="39">
        <f t="shared" ca="1" si="5"/>
        <v>9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61</v>
      </c>
      <c r="C24" s="3"/>
      <c r="D24" s="4"/>
      <c r="E24" s="42">
        <f t="shared" ca="1" si="4"/>
        <v>39</v>
      </c>
      <c r="F24" s="39">
        <f t="shared" ca="1" si="3"/>
        <v>0</v>
      </c>
      <c r="G24" s="39">
        <v>0</v>
      </c>
      <c r="H24" s="39">
        <f t="shared" ca="1" si="5"/>
        <v>27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12</v>
      </c>
    </row>
    <row r="25" spans="1:13" x14ac:dyDescent="0.3">
      <c r="A25" s="16"/>
      <c r="B25" s="4" t="s">
        <v>35</v>
      </c>
      <c r="C25" s="3"/>
      <c r="D25" s="4"/>
      <c r="E25" s="42">
        <f t="shared" ca="1" si="4"/>
        <v>40</v>
      </c>
      <c r="F25" s="39">
        <f t="shared" ca="1" si="3"/>
        <v>0</v>
      </c>
      <c r="G25" s="39">
        <v>0</v>
      </c>
      <c r="H25" s="39">
        <f t="shared" ca="1" si="5"/>
        <v>40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62</v>
      </c>
      <c r="C26" s="3"/>
      <c r="D26" s="4"/>
      <c r="E26" s="42">
        <f t="shared" ca="1" si="4"/>
        <v>109</v>
      </c>
      <c r="F26" s="39">
        <f t="shared" ca="1" si="3"/>
        <v>0</v>
      </c>
      <c r="G26" s="39">
        <v>0</v>
      </c>
      <c r="H26" s="39">
        <f t="shared" ca="1" si="5"/>
        <v>34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75</v>
      </c>
    </row>
    <row r="27" spans="1:13" x14ac:dyDescent="0.3">
      <c r="A27" s="16"/>
      <c r="B27" s="4" t="s">
        <v>48</v>
      </c>
      <c r="C27" s="3"/>
      <c r="D27" s="4"/>
      <c r="E27" s="42">
        <f t="shared" ca="1" si="4"/>
        <v>30</v>
      </c>
      <c r="F27" s="39">
        <f t="shared" ca="1" si="3"/>
        <v>0</v>
      </c>
      <c r="G27" s="39">
        <v>0</v>
      </c>
      <c r="H27" s="39">
        <f t="shared" ca="1" si="5"/>
        <v>30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49</v>
      </c>
      <c r="C28" s="3"/>
      <c r="D28" s="4"/>
      <c r="E28" s="42">
        <f t="shared" ca="1" si="4"/>
        <v>170</v>
      </c>
      <c r="F28" s="39">
        <f t="shared" ca="1" si="3"/>
        <v>0</v>
      </c>
      <c r="G28" s="39">
        <v>0</v>
      </c>
      <c r="H28" s="39">
        <f t="shared" ca="1" si="5"/>
        <v>50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120</v>
      </c>
    </row>
    <row r="29" spans="1:13" x14ac:dyDescent="0.3">
      <c r="A29" s="16"/>
      <c r="B29" s="4" t="s">
        <v>37</v>
      </c>
      <c r="C29" s="3"/>
      <c r="D29" s="4"/>
      <c r="E29" s="42">
        <f t="shared" ca="1" si="4"/>
        <v>312</v>
      </c>
      <c r="F29" s="39">
        <f t="shared" ca="1" si="3"/>
        <v>0</v>
      </c>
      <c r="G29" s="39">
        <v>0</v>
      </c>
      <c r="H29" s="39">
        <f t="shared" ca="1" si="5"/>
        <v>62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250</v>
      </c>
    </row>
    <row r="30" spans="1:13" x14ac:dyDescent="0.3">
      <c r="A30" s="16"/>
      <c r="B30" s="4" t="s">
        <v>36</v>
      </c>
      <c r="C30" s="3"/>
      <c r="D30" s="4"/>
      <c r="E30" s="42">
        <f t="shared" ca="1" si="4"/>
        <v>430</v>
      </c>
      <c r="F30" s="39">
        <f t="shared" ca="1" si="3"/>
        <v>0</v>
      </c>
      <c r="G30" s="39">
        <v>0</v>
      </c>
      <c r="H30" s="39">
        <f t="shared" ca="1" si="5"/>
        <v>210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220</v>
      </c>
    </row>
    <row r="31" spans="1:13" x14ac:dyDescent="0.3">
      <c r="A31" s="16"/>
      <c r="B31" s="4" t="s">
        <v>38</v>
      </c>
      <c r="C31" s="3"/>
      <c r="D31" s="4"/>
      <c r="E31" s="42">
        <f t="shared" ca="1" si="4"/>
        <v>103</v>
      </c>
      <c r="F31" s="39">
        <f t="shared" ca="1" si="3"/>
        <v>0</v>
      </c>
      <c r="G31" s="39">
        <v>0</v>
      </c>
      <c r="H31" s="39">
        <f t="shared" ca="1" si="5"/>
        <v>35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68</v>
      </c>
    </row>
    <row r="32" spans="1:13" x14ac:dyDescent="0.3">
      <c r="A32" s="16"/>
      <c r="B32" s="4" t="s">
        <v>111</v>
      </c>
      <c r="C32" s="3"/>
      <c r="D32" s="4"/>
      <c r="E32" s="42">
        <f t="shared" ca="1" si="4"/>
        <v>40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40</v>
      </c>
    </row>
    <row r="33" spans="1:13" x14ac:dyDescent="0.3">
      <c r="A33" s="16"/>
      <c r="B33" s="4" t="s">
        <v>70</v>
      </c>
      <c r="C33" s="3"/>
      <c r="D33" s="4"/>
      <c r="E33" s="42">
        <f t="shared" ca="1" si="4"/>
        <v>27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27</v>
      </c>
    </row>
    <row r="34" spans="1:13" x14ac:dyDescent="0.3">
      <c r="A34" s="16"/>
      <c r="B34" s="4" t="s">
        <v>69</v>
      </c>
      <c r="C34" s="3"/>
      <c r="D34" s="4"/>
      <c r="E34" s="42">
        <f t="shared" ca="1" si="4"/>
        <v>20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20</v>
      </c>
    </row>
    <row r="35" spans="1:13" x14ac:dyDescent="0.3">
      <c r="A35" s="16"/>
      <c r="B35" s="4" t="s">
        <v>104</v>
      </c>
      <c r="C35" s="3"/>
      <c r="D35" s="4"/>
      <c r="E35" s="42">
        <f t="shared" ca="1" si="4"/>
        <v>65</v>
      </c>
      <c r="F35" s="39">
        <f t="shared" ca="1" si="3"/>
        <v>0</v>
      </c>
      <c r="G35" s="39">
        <v>0</v>
      </c>
      <c r="H35" s="39">
        <f t="shared" ca="1" si="5"/>
        <v>65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108</v>
      </c>
      <c r="C36" s="3"/>
      <c r="D36" s="4"/>
      <c r="E36" s="42">
        <f t="shared" ca="1" si="4"/>
        <v>100</v>
      </c>
      <c r="F36" s="39">
        <f t="shared" ca="1" si="3"/>
        <v>0</v>
      </c>
      <c r="G36" s="39">
        <v>0</v>
      </c>
      <c r="H36" s="39">
        <f t="shared" ca="1" si="5"/>
        <v>70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30</v>
      </c>
    </row>
    <row r="37" spans="1:13" x14ac:dyDescent="0.3">
      <c r="A37" s="16"/>
      <c r="B37" s="4" t="s">
        <v>109</v>
      </c>
      <c r="C37" s="3"/>
      <c r="D37" s="4"/>
      <c r="E37" s="42">
        <f t="shared" ca="1" si="4"/>
        <v>90</v>
      </c>
      <c r="F37" s="39">
        <f t="shared" ca="1" si="3"/>
        <v>0</v>
      </c>
      <c r="G37" s="39">
        <v>0</v>
      </c>
      <c r="H37" s="39">
        <f t="shared" ca="1" si="5"/>
        <v>80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10</v>
      </c>
    </row>
    <row r="38" spans="1:13" x14ac:dyDescent="0.3">
      <c r="A38" s="16"/>
      <c r="B38" s="4" t="s">
        <v>110</v>
      </c>
      <c r="C38" s="3"/>
      <c r="D38" s="4"/>
      <c r="E38" s="42">
        <f t="shared" ca="1" si="4"/>
        <v>115</v>
      </c>
      <c r="F38" s="39">
        <f t="shared" ca="1" si="3"/>
        <v>0</v>
      </c>
      <c r="G38" s="39">
        <v>0</v>
      </c>
      <c r="H38" s="39">
        <f t="shared" ca="1" si="5"/>
        <v>60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55</v>
      </c>
    </row>
    <row r="39" spans="1:13" x14ac:dyDescent="0.3">
      <c r="A39" s="16"/>
      <c r="B39" s="4" t="s">
        <v>103</v>
      </c>
      <c r="C39" s="3"/>
      <c r="D39" s="4"/>
      <c r="E39" s="42">
        <f t="shared" ca="1" si="4"/>
        <v>100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100</v>
      </c>
    </row>
    <row r="40" spans="1:13" x14ac:dyDescent="0.3">
      <c r="A40" s="16"/>
      <c r="B40" s="4" t="s">
        <v>116</v>
      </c>
      <c r="C40" s="3"/>
      <c r="D40" s="4"/>
      <c r="E40" s="42">
        <f t="shared" ca="1" si="4"/>
        <v>66</v>
      </c>
      <c r="F40" s="39">
        <f t="shared" ca="1" si="3"/>
        <v>0</v>
      </c>
      <c r="G40" s="39">
        <v>0</v>
      </c>
      <c r="H40" s="39">
        <f t="shared" ca="1" si="5"/>
        <v>66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ht="15" thickBot="1" x14ac:dyDescent="0.35">
      <c r="A41" s="16"/>
      <c r="B41" s="4" t="s">
        <v>111</v>
      </c>
      <c r="C41" s="3"/>
      <c r="D41" s="4"/>
      <c r="E41" s="42">
        <f t="shared" ca="1" si="4"/>
        <v>40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40</v>
      </c>
    </row>
    <row r="42" spans="1:13" ht="15" thickBot="1" x14ac:dyDescent="0.35">
      <c r="A42" s="16"/>
      <c r="B42" s="19"/>
      <c r="C42" s="18"/>
      <c r="D42" s="19" t="s">
        <v>18</v>
      </c>
      <c r="E42" s="24">
        <f ca="1">SUM(E3:E41)</f>
        <v>4353</v>
      </c>
      <c r="F42" s="24">
        <f ca="1">SUM(F3:F41)</f>
        <v>40</v>
      </c>
      <c r="G42" s="24">
        <f>SUM(G3:G41)</f>
        <v>0</v>
      </c>
      <c r="H42" s="24">
        <f ca="1">SUM(H3:H41)</f>
        <v>2628</v>
      </c>
      <c r="I42" s="24">
        <f>SUM(I3:I41)</f>
        <v>0</v>
      </c>
      <c r="J42" s="24">
        <f>SUM(J3:J41)</f>
        <v>0</v>
      </c>
      <c r="K42" s="24">
        <f>SUM(K3:K41)</f>
        <v>0</v>
      </c>
      <c r="L42" s="24">
        <f>SUM(L3:L41)</f>
        <v>0</v>
      </c>
      <c r="M42" s="25">
        <f ca="1">SUM(M3:M41)</f>
        <v>1765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47"/>
  <sheetViews>
    <sheetView workbookViewId="0">
      <selection activeCell="D13" activeCellId="1" sqref="A3:M3 D1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4.4" customHeight="1" x14ac:dyDescent="0.3">
      <c r="A2" s="63" t="s">
        <v>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4" customHeight="1" x14ac:dyDescent="0.3">
      <c r="A3" s="63" t="s">
        <v>132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" customHeight="1" x14ac:dyDescent="0.3">
      <c r="A4" s="63" t="s">
        <v>133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4.4" customHeight="1" x14ac:dyDescent="0.3">
      <c r="A5" s="63" t="s">
        <v>51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" customHeight="1" x14ac:dyDescent="0.3">
      <c r="A6" s="64" t="s">
        <v>53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 ht="14.4" customHeight="1" x14ac:dyDescent="0.3">
      <c r="A7" s="64" t="s">
        <v>112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19.8" x14ac:dyDescent="0.3">
      <c r="A8" s="68" t="s">
        <v>12</v>
      </c>
      <c r="B8" s="68" t="s">
        <v>68</v>
      </c>
      <c r="C8" s="68" t="s">
        <v>52</v>
      </c>
      <c r="D8" s="68" t="s">
        <v>113</v>
      </c>
      <c r="E8" s="68" t="s">
        <v>3</v>
      </c>
      <c r="F8" s="68" t="s">
        <v>4</v>
      </c>
      <c r="G8" s="68" t="s">
        <v>5</v>
      </c>
      <c r="H8" s="68" t="s">
        <v>6</v>
      </c>
      <c r="I8" s="68" t="s">
        <v>7</v>
      </c>
      <c r="J8" s="68" t="s">
        <v>8</v>
      </c>
      <c r="K8" s="68" t="s">
        <v>9</v>
      </c>
      <c r="L8" s="68" t="s">
        <v>10</v>
      </c>
      <c r="M8" s="68" t="s">
        <v>11</v>
      </c>
    </row>
    <row r="9" spans="1:13" x14ac:dyDescent="0.3">
      <c r="A9" s="69" t="s">
        <v>114</v>
      </c>
      <c r="B9" s="70">
        <v>9060400</v>
      </c>
      <c r="C9" s="69" t="s">
        <v>69</v>
      </c>
      <c r="D9" s="70">
        <v>79934149</v>
      </c>
      <c r="E9" s="70">
        <v>20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20</v>
      </c>
    </row>
    <row r="10" spans="1:13" x14ac:dyDescent="0.3">
      <c r="A10" s="69" t="s">
        <v>114</v>
      </c>
      <c r="B10" s="70">
        <v>9060400</v>
      </c>
      <c r="C10" s="69" t="s">
        <v>70</v>
      </c>
      <c r="D10" s="70">
        <v>79915713</v>
      </c>
      <c r="E10" s="70">
        <v>27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27</v>
      </c>
    </row>
    <row r="11" spans="1:13" x14ac:dyDescent="0.3">
      <c r="A11" s="69" t="s">
        <v>114</v>
      </c>
      <c r="B11" s="70">
        <v>9060400</v>
      </c>
      <c r="C11" s="69" t="s">
        <v>50</v>
      </c>
      <c r="D11" s="70">
        <v>79901062</v>
      </c>
      <c r="E11" s="70">
        <v>5</v>
      </c>
      <c r="F11" s="70">
        <v>0</v>
      </c>
      <c r="G11" s="70">
        <v>0</v>
      </c>
      <c r="H11" s="70">
        <v>1</v>
      </c>
      <c r="I11" s="70">
        <v>0</v>
      </c>
      <c r="J11" s="70">
        <v>0</v>
      </c>
      <c r="K11" s="70">
        <v>0</v>
      </c>
      <c r="L11" s="70">
        <v>0</v>
      </c>
      <c r="M11" s="70">
        <v>4</v>
      </c>
    </row>
    <row r="12" spans="1:13" x14ac:dyDescent="0.3">
      <c r="A12" s="69" t="s">
        <v>114</v>
      </c>
      <c r="B12" s="70">
        <v>9060400</v>
      </c>
      <c r="C12" s="69" t="s">
        <v>115</v>
      </c>
      <c r="D12" s="70">
        <v>3822366</v>
      </c>
      <c r="E12" s="70">
        <v>48</v>
      </c>
      <c r="F12" s="70">
        <v>0</v>
      </c>
      <c r="G12" s="70">
        <v>0</v>
      </c>
      <c r="H12" s="70">
        <v>48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</row>
    <row r="13" spans="1:13" x14ac:dyDescent="0.3">
      <c r="A13" s="69" t="s">
        <v>114</v>
      </c>
      <c r="B13" s="70">
        <v>9060400</v>
      </c>
      <c r="C13" s="69" t="s">
        <v>30</v>
      </c>
      <c r="D13" s="70">
        <v>86228564</v>
      </c>
      <c r="E13" s="70">
        <v>100</v>
      </c>
      <c r="F13" s="70">
        <v>0</v>
      </c>
      <c r="G13" s="70">
        <v>0</v>
      </c>
      <c r="H13" s="70">
        <v>100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</row>
    <row r="14" spans="1:13" x14ac:dyDescent="0.3">
      <c r="A14" s="69" t="s">
        <v>114</v>
      </c>
      <c r="B14" s="70">
        <v>9060400</v>
      </c>
      <c r="C14" s="69" t="s">
        <v>44</v>
      </c>
      <c r="D14" s="70">
        <v>6077322</v>
      </c>
      <c r="E14" s="70">
        <v>688</v>
      </c>
      <c r="F14" s="70">
        <v>0</v>
      </c>
      <c r="G14" s="70">
        <v>0</v>
      </c>
      <c r="H14" s="70">
        <v>398</v>
      </c>
      <c r="I14" s="70">
        <v>0</v>
      </c>
      <c r="J14" s="70">
        <v>0</v>
      </c>
      <c r="K14" s="70">
        <v>0</v>
      </c>
      <c r="L14" s="70">
        <v>0</v>
      </c>
      <c r="M14" s="70">
        <v>290</v>
      </c>
    </row>
    <row r="15" spans="1:13" x14ac:dyDescent="0.3">
      <c r="A15" s="69" t="s">
        <v>114</v>
      </c>
      <c r="B15" s="70">
        <v>9060400</v>
      </c>
      <c r="C15" s="69" t="s">
        <v>45</v>
      </c>
      <c r="D15" s="70">
        <v>5999978</v>
      </c>
      <c r="E15" s="70">
        <v>640</v>
      </c>
      <c r="F15" s="70">
        <v>0</v>
      </c>
      <c r="G15" s="70">
        <v>0</v>
      </c>
      <c r="H15" s="70">
        <v>450</v>
      </c>
      <c r="I15" s="70">
        <v>0</v>
      </c>
      <c r="J15" s="70">
        <v>0</v>
      </c>
      <c r="K15" s="70">
        <v>0</v>
      </c>
      <c r="L15" s="70">
        <v>0</v>
      </c>
      <c r="M15" s="70">
        <v>190</v>
      </c>
    </row>
    <row r="16" spans="1:13" x14ac:dyDescent="0.3">
      <c r="A16" s="69" t="s">
        <v>114</v>
      </c>
      <c r="B16" s="70">
        <v>9060400</v>
      </c>
      <c r="C16" s="69" t="s">
        <v>54</v>
      </c>
      <c r="D16" s="70">
        <v>5699494</v>
      </c>
      <c r="E16" s="70">
        <v>10</v>
      </c>
      <c r="F16" s="70">
        <v>0</v>
      </c>
      <c r="G16" s="70">
        <v>0</v>
      </c>
      <c r="H16" s="70">
        <v>10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</row>
    <row r="17" spans="1:13" x14ac:dyDescent="0.3">
      <c r="A17" s="69" t="s">
        <v>114</v>
      </c>
      <c r="B17" s="70">
        <v>9060400</v>
      </c>
      <c r="C17" s="69" t="s">
        <v>55</v>
      </c>
      <c r="D17" s="70">
        <v>5704439</v>
      </c>
      <c r="E17" s="70">
        <v>20</v>
      </c>
      <c r="F17" s="70">
        <v>0</v>
      </c>
      <c r="G17" s="70">
        <v>0</v>
      </c>
      <c r="H17" s="70">
        <v>20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</row>
    <row r="18" spans="1:13" x14ac:dyDescent="0.3">
      <c r="A18" s="69" t="s">
        <v>114</v>
      </c>
      <c r="B18" s="70">
        <v>9060400</v>
      </c>
      <c r="C18" s="69" t="s">
        <v>56</v>
      </c>
      <c r="D18" s="70">
        <v>79710852</v>
      </c>
      <c r="E18" s="70">
        <v>91</v>
      </c>
      <c r="F18" s="70">
        <v>0</v>
      </c>
      <c r="G18" s="70">
        <v>0</v>
      </c>
      <c r="H18" s="70">
        <v>91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</row>
    <row r="19" spans="1:13" x14ac:dyDescent="0.3">
      <c r="A19" s="69" t="s">
        <v>114</v>
      </c>
      <c r="B19" s="70">
        <v>9060400</v>
      </c>
      <c r="C19" s="69" t="s">
        <v>57</v>
      </c>
      <c r="D19" s="70">
        <v>79734727</v>
      </c>
      <c r="E19" s="70">
        <v>40</v>
      </c>
      <c r="F19" s="70">
        <v>0</v>
      </c>
      <c r="G19" s="70">
        <v>0</v>
      </c>
      <c r="H19" s="70">
        <v>40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</row>
    <row r="20" spans="1:13" x14ac:dyDescent="0.3">
      <c r="A20" s="69" t="s">
        <v>114</v>
      </c>
      <c r="B20" s="70">
        <v>9060400</v>
      </c>
      <c r="C20" s="69" t="s">
        <v>58</v>
      </c>
      <c r="D20" s="70">
        <v>79735219</v>
      </c>
      <c r="E20" s="70">
        <v>40</v>
      </c>
      <c r="F20" s="70">
        <v>0</v>
      </c>
      <c r="G20" s="70">
        <v>0</v>
      </c>
      <c r="H20" s="70">
        <v>40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</row>
    <row r="21" spans="1:13" x14ac:dyDescent="0.3">
      <c r="A21" s="69" t="s">
        <v>114</v>
      </c>
      <c r="B21" s="70">
        <v>9060400</v>
      </c>
      <c r="C21" s="69" t="s">
        <v>105</v>
      </c>
      <c r="D21" s="70">
        <v>3823303</v>
      </c>
      <c r="E21" s="70">
        <v>10</v>
      </c>
      <c r="F21" s="70">
        <v>0</v>
      </c>
      <c r="G21" s="70">
        <v>0</v>
      </c>
      <c r="H21" s="70">
        <v>10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</row>
    <row r="22" spans="1:13" x14ac:dyDescent="0.3">
      <c r="A22" s="69" t="s">
        <v>114</v>
      </c>
      <c r="B22" s="70">
        <v>9060400</v>
      </c>
      <c r="C22" s="69" t="s">
        <v>106</v>
      </c>
      <c r="D22" s="70">
        <v>3823370</v>
      </c>
      <c r="E22" s="70">
        <v>70</v>
      </c>
      <c r="F22" s="70">
        <v>0</v>
      </c>
      <c r="G22" s="70">
        <v>0</v>
      </c>
      <c r="H22" s="70">
        <v>70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</row>
    <row r="23" spans="1:13" x14ac:dyDescent="0.3">
      <c r="A23" s="69" t="s">
        <v>114</v>
      </c>
      <c r="B23" s="70">
        <v>9060400</v>
      </c>
      <c r="C23" s="69" t="s">
        <v>31</v>
      </c>
      <c r="D23" s="70">
        <v>3823346</v>
      </c>
      <c r="E23" s="70">
        <v>230</v>
      </c>
      <c r="F23" s="70">
        <v>0</v>
      </c>
      <c r="G23" s="70">
        <v>0</v>
      </c>
      <c r="H23" s="70">
        <v>190</v>
      </c>
      <c r="I23" s="70">
        <v>0</v>
      </c>
      <c r="J23" s="70">
        <v>0</v>
      </c>
      <c r="K23" s="70">
        <v>0</v>
      </c>
      <c r="L23" s="70">
        <v>0</v>
      </c>
      <c r="M23" s="70">
        <v>40</v>
      </c>
    </row>
    <row r="24" spans="1:13" x14ac:dyDescent="0.3">
      <c r="A24" s="69" t="s">
        <v>114</v>
      </c>
      <c r="B24" s="70">
        <v>9060400</v>
      </c>
      <c r="C24" s="69" t="s">
        <v>32</v>
      </c>
      <c r="D24" s="70">
        <v>79224699</v>
      </c>
      <c r="E24" s="70">
        <v>0</v>
      </c>
      <c r="F24" s="70">
        <v>40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40</v>
      </c>
    </row>
    <row r="25" spans="1:13" x14ac:dyDescent="0.3">
      <c r="A25" s="69" t="s">
        <v>114</v>
      </c>
      <c r="B25" s="70">
        <v>9060400</v>
      </c>
      <c r="C25" s="69" t="s">
        <v>46</v>
      </c>
      <c r="D25" s="70">
        <v>79652933</v>
      </c>
      <c r="E25" s="70">
        <v>10</v>
      </c>
      <c r="F25" s="70">
        <v>0</v>
      </c>
      <c r="G25" s="70">
        <v>0</v>
      </c>
      <c r="H25" s="70">
        <v>10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</row>
    <row r="26" spans="1:13" x14ac:dyDescent="0.3">
      <c r="A26" s="69" t="s">
        <v>114</v>
      </c>
      <c r="B26" s="70">
        <v>9060400</v>
      </c>
      <c r="C26" s="69" t="s">
        <v>47</v>
      </c>
      <c r="D26" s="70">
        <v>79682271</v>
      </c>
      <c r="E26" s="70">
        <v>30</v>
      </c>
      <c r="F26" s="70">
        <v>0</v>
      </c>
      <c r="G26" s="70">
        <v>0</v>
      </c>
      <c r="H26" s="70">
        <v>30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</row>
    <row r="27" spans="1:13" x14ac:dyDescent="0.3">
      <c r="A27" s="69" t="s">
        <v>114</v>
      </c>
      <c r="B27" s="70">
        <v>9060400</v>
      </c>
      <c r="C27" s="69" t="s">
        <v>107</v>
      </c>
      <c r="D27" s="70">
        <v>84995681</v>
      </c>
      <c r="E27" s="70">
        <v>31</v>
      </c>
      <c r="F27" s="70">
        <v>0</v>
      </c>
      <c r="G27" s="70">
        <v>0</v>
      </c>
      <c r="H27" s="70">
        <v>31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</row>
    <row r="28" spans="1:13" x14ac:dyDescent="0.3">
      <c r="A28" s="69" t="s">
        <v>114</v>
      </c>
      <c r="B28" s="70">
        <v>9060400</v>
      </c>
      <c r="C28" s="69" t="s">
        <v>33</v>
      </c>
      <c r="D28" s="70">
        <v>79664141</v>
      </c>
      <c r="E28" s="70">
        <v>261</v>
      </c>
      <c r="F28" s="70">
        <v>0</v>
      </c>
      <c r="G28" s="70">
        <v>0</v>
      </c>
      <c r="H28" s="70">
        <v>161</v>
      </c>
      <c r="I28" s="70">
        <v>0</v>
      </c>
      <c r="J28" s="70">
        <v>0</v>
      </c>
      <c r="K28" s="70">
        <v>0</v>
      </c>
      <c r="L28" s="70">
        <v>0</v>
      </c>
      <c r="M28" s="70">
        <v>100</v>
      </c>
    </row>
    <row r="29" spans="1:13" x14ac:dyDescent="0.3">
      <c r="A29" s="69" t="s">
        <v>114</v>
      </c>
      <c r="B29" s="70">
        <v>9060400</v>
      </c>
      <c r="C29" s="69" t="s">
        <v>108</v>
      </c>
      <c r="D29" s="70">
        <v>79383789</v>
      </c>
      <c r="E29" s="70">
        <v>100</v>
      </c>
      <c r="F29" s="70">
        <v>0</v>
      </c>
      <c r="G29" s="70">
        <v>0</v>
      </c>
      <c r="H29" s="70">
        <v>70</v>
      </c>
      <c r="I29" s="70">
        <v>0</v>
      </c>
      <c r="J29" s="70">
        <v>0</v>
      </c>
      <c r="K29" s="70">
        <v>0</v>
      </c>
      <c r="L29" s="70">
        <v>0</v>
      </c>
      <c r="M29" s="70">
        <v>30</v>
      </c>
    </row>
    <row r="30" spans="1:13" x14ac:dyDescent="0.3">
      <c r="A30" s="69" t="s">
        <v>114</v>
      </c>
      <c r="B30" s="70">
        <v>9060400</v>
      </c>
      <c r="C30" s="69" t="s">
        <v>59</v>
      </c>
      <c r="D30" s="70">
        <v>79679505</v>
      </c>
      <c r="E30" s="70">
        <v>57</v>
      </c>
      <c r="F30" s="70">
        <v>0</v>
      </c>
      <c r="G30" s="70">
        <v>40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17</v>
      </c>
    </row>
    <row r="31" spans="1:13" x14ac:dyDescent="0.3">
      <c r="A31" s="69" t="s">
        <v>114</v>
      </c>
      <c r="B31" s="70">
        <v>9060400</v>
      </c>
      <c r="C31" s="69" t="s">
        <v>60</v>
      </c>
      <c r="D31" s="70">
        <v>79722605</v>
      </c>
      <c r="E31" s="70">
        <v>67</v>
      </c>
      <c r="F31" s="70">
        <v>0</v>
      </c>
      <c r="G31" s="70">
        <v>50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17</v>
      </c>
    </row>
    <row r="32" spans="1:13" x14ac:dyDescent="0.3">
      <c r="A32" s="69" t="s">
        <v>114</v>
      </c>
      <c r="B32" s="70">
        <v>9060400</v>
      </c>
      <c r="C32" s="69" t="s">
        <v>34</v>
      </c>
      <c r="D32" s="70">
        <v>79304102</v>
      </c>
      <c r="E32" s="70">
        <v>9</v>
      </c>
      <c r="F32" s="70">
        <v>0</v>
      </c>
      <c r="G32" s="70">
        <v>0</v>
      </c>
      <c r="H32" s="70">
        <v>9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</row>
    <row r="33" spans="1:13" x14ac:dyDescent="0.3">
      <c r="A33" s="69" t="s">
        <v>114</v>
      </c>
      <c r="B33" s="70">
        <v>9060400</v>
      </c>
      <c r="C33" s="69" t="s">
        <v>61</v>
      </c>
      <c r="D33" s="70">
        <v>80026471</v>
      </c>
      <c r="E33" s="70">
        <v>39</v>
      </c>
      <c r="F33" s="70">
        <v>0</v>
      </c>
      <c r="G33" s="70">
        <v>0</v>
      </c>
      <c r="H33" s="70">
        <v>27</v>
      </c>
      <c r="I33" s="70">
        <v>0</v>
      </c>
      <c r="J33" s="70">
        <v>0</v>
      </c>
      <c r="K33" s="70">
        <v>0</v>
      </c>
      <c r="L33" s="70">
        <v>0</v>
      </c>
      <c r="M33" s="70">
        <v>12</v>
      </c>
    </row>
    <row r="34" spans="1:13" x14ac:dyDescent="0.3">
      <c r="A34" s="69" t="s">
        <v>114</v>
      </c>
      <c r="B34" s="70">
        <v>9060400</v>
      </c>
      <c r="C34" s="69" t="s">
        <v>35</v>
      </c>
      <c r="D34" s="70">
        <v>3825128</v>
      </c>
      <c r="E34" s="70">
        <v>40</v>
      </c>
      <c r="F34" s="70">
        <v>0</v>
      </c>
      <c r="G34" s="70">
        <v>0</v>
      </c>
      <c r="H34" s="70">
        <v>40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</row>
    <row r="35" spans="1:13" x14ac:dyDescent="0.3">
      <c r="A35" s="69" t="s">
        <v>114</v>
      </c>
      <c r="B35" s="70">
        <v>9060400</v>
      </c>
      <c r="C35" s="69" t="s">
        <v>109</v>
      </c>
      <c r="D35" s="70">
        <v>3825322</v>
      </c>
      <c r="E35" s="70">
        <v>90</v>
      </c>
      <c r="F35" s="70">
        <v>0</v>
      </c>
      <c r="G35" s="70">
        <v>80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10</v>
      </c>
    </row>
    <row r="36" spans="1:13" x14ac:dyDescent="0.3">
      <c r="A36" s="69" t="s">
        <v>114</v>
      </c>
      <c r="B36" s="70">
        <v>9060400</v>
      </c>
      <c r="C36" s="69" t="s">
        <v>110</v>
      </c>
      <c r="D36" s="70">
        <v>3825349</v>
      </c>
      <c r="E36" s="70">
        <v>115</v>
      </c>
      <c r="F36" s="70">
        <v>0</v>
      </c>
      <c r="G36" s="70">
        <v>0</v>
      </c>
      <c r="H36" s="70">
        <v>60</v>
      </c>
      <c r="I36" s="70">
        <v>0</v>
      </c>
      <c r="J36" s="70">
        <v>0</v>
      </c>
      <c r="K36" s="70">
        <v>0</v>
      </c>
      <c r="L36" s="70">
        <v>0</v>
      </c>
      <c r="M36" s="70">
        <v>55</v>
      </c>
    </row>
    <row r="37" spans="1:13" x14ac:dyDescent="0.3">
      <c r="A37" s="69" t="s">
        <v>114</v>
      </c>
      <c r="B37" s="70">
        <v>9060400</v>
      </c>
      <c r="C37" s="69" t="s">
        <v>116</v>
      </c>
      <c r="D37" s="70">
        <v>3825330</v>
      </c>
      <c r="E37" s="70">
        <v>66</v>
      </c>
      <c r="F37" s="70">
        <v>0</v>
      </c>
      <c r="G37" s="70">
        <v>0</v>
      </c>
      <c r="H37" s="70">
        <v>66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</row>
    <row r="38" spans="1:13" x14ac:dyDescent="0.3">
      <c r="A38" s="69" t="s">
        <v>114</v>
      </c>
      <c r="B38" s="70">
        <v>9060400</v>
      </c>
      <c r="C38" s="69" t="s">
        <v>48</v>
      </c>
      <c r="D38" s="70">
        <v>5987678</v>
      </c>
      <c r="E38" s="70">
        <v>30</v>
      </c>
      <c r="F38" s="70">
        <v>0</v>
      </c>
      <c r="G38" s="70">
        <v>0</v>
      </c>
      <c r="H38" s="70">
        <v>30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</row>
    <row r="39" spans="1:13" x14ac:dyDescent="0.3">
      <c r="A39" s="69" t="s">
        <v>114</v>
      </c>
      <c r="B39" s="70">
        <v>9060400</v>
      </c>
      <c r="C39" s="69" t="s">
        <v>62</v>
      </c>
      <c r="D39" s="70">
        <v>84126616</v>
      </c>
      <c r="E39" s="70">
        <v>109</v>
      </c>
      <c r="F39" s="70">
        <v>0</v>
      </c>
      <c r="G39" s="70">
        <v>0</v>
      </c>
      <c r="H39" s="70">
        <v>34</v>
      </c>
      <c r="I39" s="70">
        <v>0</v>
      </c>
      <c r="J39" s="70">
        <v>0</v>
      </c>
      <c r="K39" s="70">
        <v>0</v>
      </c>
      <c r="L39" s="70">
        <v>0</v>
      </c>
      <c r="M39" s="70">
        <v>75</v>
      </c>
    </row>
    <row r="40" spans="1:13" x14ac:dyDescent="0.3">
      <c r="A40" s="69" t="s">
        <v>114</v>
      </c>
      <c r="B40" s="70">
        <v>9060400</v>
      </c>
      <c r="C40" s="69" t="s">
        <v>49</v>
      </c>
      <c r="D40" s="70">
        <v>3825578</v>
      </c>
      <c r="E40" s="70">
        <v>170</v>
      </c>
      <c r="F40" s="70">
        <v>0</v>
      </c>
      <c r="G40" s="70">
        <v>0</v>
      </c>
      <c r="H40" s="70">
        <v>50</v>
      </c>
      <c r="I40" s="70">
        <v>0</v>
      </c>
      <c r="J40" s="70">
        <v>0</v>
      </c>
      <c r="K40" s="70">
        <v>0</v>
      </c>
      <c r="L40" s="70">
        <v>0</v>
      </c>
      <c r="M40" s="70">
        <v>120</v>
      </c>
    </row>
    <row r="41" spans="1:13" x14ac:dyDescent="0.3">
      <c r="A41" s="69" t="s">
        <v>114</v>
      </c>
      <c r="B41" s="70">
        <v>9060400</v>
      </c>
      <c r="C41" s="69" t="s">
        <v>36</v>
      </c>
      <c r="D41" s="70">
        <v>79987870</v>
      </c>
      <c r="E41" s="70">
        <v>430</v>
      </c>
      <c r="F41" s="70">
        <v>0</v>
      </c>
      <c r="G41" s="70">
        <v>140</v>
      </c>
      <c r="H41" s="70">
        <v>70</v>
      </c>
      <c r="I41" s="70">
        <v>0</v>
      </c>
      <c r="J41" s="70">
        <v>0</v>
      </c>
      <c r="K41" s="70">
        <v>0</v>
      </c>
      <c r="L41" s="70">
        <v>0</v>
      </c>
      <c r="M41" s="70">
        <v>220</v>
      </c>
    </row>
    <row r="42" spans="1:13" x14ac:dyDescent="0.3">
      <c r="A42" s="69" t="s">
        <v>114</v>
      </c>
      <c r="B42" s="70">
        <v>9060400</v>
      </c>
      <c r="C42" s="69" t="s">
        <v>37</v>
      </c>
      <c r="D42" s="70">
        <v>79706723</v>
      </c>
      <c r="E42" s="70">
        <v>312</v>
      </c>
      <c r="F42" s="70">
        <v>0</v>
      </c>
      <c r="G42" s="70">
        <v>0</v>
      </c>
      <c r="H42" s="70">
        <v>62</v>
      </c>
      <c r="I42" s="70">
        <v>0</v>
      </c>
      <c r="J42" s="70">
        <v>0</v>
      </c>
      <c r="K42" s="70">
        <v>0</v>
      </c>
      <c r="L42" s="70">
        <v>0</v>
      </c>
      <c r="M42" s="70">
        <v>250</v>
      </c>
    </row>
    <row r="43" spans="1:13" x14ac:dyDescent="0.3">
      <c r="A43" s="69" t="s">
        <v>114</v>
      </c>
      <c r="B43" s="70">
        <v>9060400</v>
      </c>
      <c r="C43" s="69" t="s">
        <v>38</v>
      </c>
      <c r="D43" s="70">
        <v>3826566</v>
      </c>
      <c r="E43" s="70">
        <v>103</v>
      </c>
      <c r="F43" s="70">
        <v>0</v>
      </c>
      <c r="G43" s="70">
        <v>0</v>
      </c>
      <c r="H43" s="70">
        <v>35</v>
      </c>
      <c r="I43" s="70">
        <v>0</v>
      </c>
      <c r="J43" s="70">
        <v>0</v>
      </c>
      <c r="K43" s="70">
        <v>0</v>
      </c>
      <c r="L43" s="70">
        <v>0</v>
      </c>
      <c r="M43" s="70">
        <v>68</v>
      </c>
    </row>
    <row r="44" spans="1:13" x14ac:dyDescent="0.3">
      <c r="A44" s="69" t="s">
        <v>114</v>
      </c>
      <c r="B44" s="70">
        <v>9060400</v>
      </c>
      <c r="C44" s="69" t="s">
        <v>111</v>
      </c>
      <c r="D44" s="70">
        <v>84474886</v>
      </c>
      <c r="E44" s="70">
        <v>40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40</v>
      </c>
    </row>
    <row r="45" spans="1:13" x14ac:dyDescent="0.3">
      <c r="A45" s="69" t="s">
        <v>114</v>
      </c>
      <c r="B45" s="70">
        <v>9060400</v>
      </c>
      <c r="C45" s="69" t="s">
        <v>103</v>
      </c>
      <c r="D45" s="70">
        <v>84468800</v>
      </c>
      <c r="E45" s="70">
        <v>100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70">
        <v>0</v>
      </c>
      <c r="M45" s="70">
        <v>100</v>
      </c>
    </row>
    <row r="46" spans="1:13" x14ac:dyDescent="0.3">
      <c r="A46" s="69" t="s">
        <v>114</v>
      </c>
      <c r="B46" s="70">
        <v>9060400</v>
      </c>
      <c r="C46" s="69" t="s">
        <v>104</v>
      </c>
      <c r="D46" s="70">
        <v>3823281</v>
      </c>
      <c r="E46" s="70">
        <v>65</v>
      </c>
      <c r="F46" s="70">
        <v>0</v>
      </c>
      <c r="G46" s="70">
        <v>0</v>
      </c>
      <c r="H46" s="70">
        <v>65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</row>
    <row r="47" spans="1:13" x14ac:dyDescent="0.3">
      <c r="A47" s="71" t="s">
        <v>19</v>
      </c>
      <c r="B47" s="69"/>
      <c r="C47" s="69"/>
      <c r="D47" s="69"/>
      <c r="E47" s="70">
        <v>4313</v>
      </c>
      <c r="F47" s="70">
        <v>40</v>
      </c>
      <c r="G47" s="70">
        <v>310</v>
      </c>
      <c r="H47" s="70">
        <v>2318</v>
      </c>
      <c r="I47" s="70">
        <v>0</v>
      </c>
      <c r="J47" s="70">
        <v>0</v>
      </c>
      <c r="K47" s="70">
        <v>0</v>
      </c>
      <c r="L47" s="70">
        <v>0</v>
      </c>
      <c r="M47" s="70">
        <v>1725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3"/>
  <sheetViews>
    <sheetView topLeftCell="A10" workbookViewId="0">
      <selection activeCell="I20" sqref="I20"/>
    </sheetView>
  </sheetViews>
  <sheetFormatPr defaultRowHeight="14.4" x14ac:dyDescent="0.3"/>
  <sheetData>
    <row r="1" spans="1:3" x14ac:dyDescent="0.3">
      <c r="A1" t="s">
        <v>50</v>
      </c>
      <c r="B1">
        <f>VLOOKUP(A1,'[2]Product Master Sheet'!$B$2:$F$506,5,0)</f>
        <v>30</v>
      </c>
      <c r="C1" s="27">
        <f ca="1">IFERROR(VLOOKUP($A1,FInal_Dealer,MATCH(C$3,'Final Dealer Work'!$B$2:$M$2,0),0),0)</f>
        <v>5</v>
      </c>
    </row>
    <row r="2" spans="1:3" x14ac:dyDescent="0.3">
      <c r="A2" t="s">
        <v>115</v>
      </c>
      <c r="B2" s="62">
        <f>VLOOKUP(A2,'[2]Product Master Sheet'!$B$2:$F$506,5,0)</f>
        <v>34</v>
      </c>
      <c r="C2" s="27">
        <f ca="1">IFERROR(VLOOKUP($A2,FInal_Dealer,MATCH(C$3,'Final Dealer Work'!$B$2:$M$2,0),0),0)</f>
        <v>48</v>
      </c>
    </row>
    <row r="3" spans="1:3" x14ac:dyDescent="0.3">
      <c r="A3" t="s">
        <v>30</v>
      </c>
      <c r="B3" s="62">
        <f>VLOOKUP(A3,'[2]Product Master Sheet'!$B$2:$F$506,5,0)</f>
        <v>40</v>
      </c>
      <c r="C3" s="27">
        <f ca="1">IFERROR(VLOOKUP($A3,FInal_Dealer,MATCH(C$3,'Final Dealer Work'!$B$2:$M$2,0),0),0)</f>
        <v>100</v>
      </c>
    </row>
    <row r="4" spans="1:3" x14ac:dyDescent="0.3">
      <c r="A4" t="s">
        <v>44</v>
      </c>
      <c r="B4" s="62">
        <f>VLOOKUP(A4,'[2]Product Master Sheet'!$B$2:$F$506,5,0)</f>
        <v>42</v>
      </c>
      <c r="C4" s="27">
        <f ca="1">IFERROR(VLOOKUP($A4,FInal_Dealer,MATCH(C$3,'Final Dealer Work'!$B$2:$M$2,0),0),0)</f>
        <v>688</v>
      </c>
    </row>
    <row r="5" spans="1:3" x14ac:dyDescent="0.3">
      <c r="A5" t="s">
        <v>45</v>
      </c>
      <c r="B5" s="62">
        <f>VLOOKUP(A5,'[2]Product Master Sheet'!$B$2:$F$506,5,0)</f>
        <v>43</v>
      </c>
      <c r="C5" s="27">
        <f ca="1">IFERROR(VLOOKUP($A5,FInal_Dealer,MATCH(C$3,'Final Dealer Work'!$B$2:$M$2,0),0),0)</f>
        <v>640</v>
      </c>
    </row>
    <row r="6" spans="1:3" x14ac:dyDescent="0.3">
      <c r="A6" t="s">
        <v>54</v>
      </c>
      <c r="B6" s="62">
        <f>VLOOKUP(A6,'[2]Product Master Sheet'!$B$2:$F$506,5,0)</f>
        <v>114</v>
      </c>
      <c r="C6" s="27">
        <f ca="1">IFERROR(VLOOKUP($A6,FInal_Dealer,MATCH(C$3,'Final Dealer Work'!$B$2:$M$2,0),0),0)</f>
        <v>10</v>
      </c>
    </row>
    <row r="7" spans="1:3" x14ac:dyDescent="0.3">
      <c r="A7" t="s">
        <v>55</v>
      </c>
      <c r="B7" s="62">
        <f>VLOOKUP(A7,'[2]Product Master Sheet'!$B$2:$F$506,5,0)</f>
        <v>115</v>
      </c>
      <c r="C7" s="27">
        <f ca="1">IFERROR(VLOOKUP($A7,FInal_Dealer,MATCH(C$3,'Final Dealer Work'!$B$2:$M$2,0),0),0)</f>
        <v>20</v>
      </c>
    </row>
    <row r="8" spans="1:3" x14ac:dyDescent="0.3">
      <c r="A8" t="s">
        <v>56</v>
      </c>
      <c r="B8" s="62">
        <f>VLOOKUP(A8,'[2]Product Master Sheet'!$B$2:$F$506,5,0)</f>
        <v>118</v>
      </c>
      <c r="C8" s="27">
        <f ca="1">IFERROR(VLOOKUP($A8,FInal_Dealer,MATCH(C$3,'Final Dealer Work'!$B$2:$M$2,0),0),0)</f>
        <v>91</v>
      </c>
    </row>
    <row r="9" spans="1:3" x14ac:dyDescent="0.3">
      <c r="A9" t="s">
        <v>57</v>
      </c>
      <c r="B9" s="62">
        <f>VLOOKUP(A9,'[2]Product Master Sheet'!$B$2:$F$506,5,0)</f>
        <v>119</v>
      </c>
      <c r="C9" s="27">
        <f ca="1">IFERROR(VLOOKUP($A9,FInal_Dealer,MATCH(C$3,'Final Dealer Work'!$B$2:$M$2,0),0),0)</f>
        <v>40</v>
      </c>
    </row>
    <row r="10" spans="1:3" x14ac:dyDescent="0.3">
      <c r="A10" t="s">
        <v>58</v>
      </c>
      <c r="B10" s="62">
        <f>VLOOKUP(A10,'[2]Product Master Sheet'!$B$2:$F$506,5,0)</f>
        <v>120</v>
      </c>
      <c r="C10" s="27">
        <f ca="1">IFERROR(VLOOKUP($A10,FInal_Dealer,MATCH(C$3,'Final Dealer Work'!$B$2:$M$2,0),0),0)</f>
        <v>40</v>
      </c>
    </row>
    <row r="11" spans="1:3" x14ac:dyDescent="0.3">
      <c r="A11" t="s">
        <v>105</v>
      </c>
      <c r="B11" s="62">
        <f>VLOOKUP(A11,'[2]Product Master Sheet'!$B$2:$F$506,5,0)</f>
        <v>124</v>
      </c>
      <c r="C11" s="27">
        <f ca="1">IFERROR(VLOOKUP($A11,FInal_Dealer,MATCH(C$3,'Final Dealer Work'!$B$2:$M$2,0),0),0)</f>
        <v>10</v>
      </c>
    </row>
    <row r="12" spans="1:3" x14ac:dyDescent="0.3">
      <c r="A12" t="s">
        <v>106</v>
      </c>
      <c r="B12" s="62">
        <f>VLOOKUP(A12,'[2]Product Master Sheet'!$B$2:$F$506,5,0)</f>
        <v>125</v>
      </c>
      <c r="C12" s="27">
        <f ca="1">IFERROR(VLOOKUP($A12,FInal_Dealer,MATCH(C$3,'Final Dealer Work'!$B$2:$M$2,0),0),0)</f>
        <v>70</v>
      </c>
    </row>
    <row r="13" spans="1:3" x14ac:dyDescent="0.3">
      <c r="A13" t="s">
        <v>31</v>
      </c>
      <c r="B13" s="62">
        <f>VLOOKUP(A13,'[2]Product Master Sheet'!$B$2:$F$506,5,0)</f>
        <v>126</v>
      </c>
      <c r="C13" s="27">
        <f ca="1">IFERROR(VLOOKUP($A13,FInal_Dealer,MATCH(C$3,'Final Dealer Work'!$B$2:$M$2,0),0),0)</f>
        <v>230</v>
      </c>
    </row>
    <row r="14" spans="1:3" x14ac:dyDescent="0.3">
      <c r="A14" t="s">
        <v>32</v>
      </c>
      <c r="B14" s="62">
        <f>VLOOKUP(A14,'[2]Product Master Sheet'!$B$2:$F$506,5,0)</f>
        <v>146</v>
      </c>
      <c r="C14" s="27">
        <f ca="1">IFERROR(VLOOKUP($A14,FInal_Dealer,MATCH(C$3,'Final Dealer Work'!$B$2:$M$2,0),0),0)</f>
        <v>0</v>
      </c>
    </row>
    <row r="15" spans="1:3" x14ac:dyDescent="0.3">
      <c r="A15" t="s">
        <v>46</v>
      </c>
      <c r="B15" s="62">
        <f>VLOOKUP(A15,'[2]Product Master Sheet'!$B$2:$F$506,5,0)</f>
        <v>163</v>
      </c>
      <c r="C15" s="27">
        <f ca="1">IFERROR(VLOOKUP($A15,FInal_Dealer,MATCH(C$3,'Final Dealer Work'!$B$2:$M$2,0),0),0)</f>
        <v>10</v>
      </c>
    </row>
    <row r="16" spans="1:3" x14ac:dyDescent="0.3">
      <c r="A16" t="s">
        <v>47</v>
      </c>
      <c r="B16" s="62">
        <f>VLOOKUP(A16,'[2]Product Master Sheet'!$B$2:$F$506,5,0)</f>
        <v>164</v>
      </c>
      <c r="C16" s="27">
        <f ca="1">IFERROR(VLOOKUP($A16,FInal_Dealer,MATCH(C$3,'Final Dealer Work'!$B$2:$M$2,0),0),0)</f>
        <v>30</v>
      </c>
    </row>
    <row r="17" spans="1:3" x14ac:dyDescent="0.3">
      <c r="A17" t="s">
        <v>107</v>
      </c>
      <c r="B17" s="62">
        <f>VLOOKUP(A17,'[2]Product Master Sheet'!$B$2:$F$506,5,0)</f>
        <v>181</v>
      </c>
      <c r="C17" s="27">
        <f ca="1">IFERROR(VLOOKUP($A17,FInal_Dealer,MATCH(C$3,'Final Dealer Work'!$B$2:$M$2,0),0),0)</f>
        <v>31</v>
      </c>
    </row>
    <row r="18" spans="1:3" x14ac:dyDescent="0.3">
      <c r="A18" t="s">
        <v>33</v>
      </c>
      <c r="B18" s="62">
        <f>VLOOKUP(A18,'[2]Product Master Sheet'!$B$2:$F$506,5,0)</f>
        <v>182</v>
      </c>
      <c r="C18" s="27">
        <f ca="1">IFERROR(VLOOKUP($A18,FInal_Dealer,MATCH(C$3,'Final Dealer Work'!$B$2:$M$2,0),0),0)</f>
        <v>261</v>
      </c>
    </row>
    <row r="19" spans="1:3" x14ac:dyDescent="0.3">
      <c r="A19" t="s">
        <v>108</v>
      </c>
      <c r="B19" s="62">
        <f>VLOOKUP(A19,'[2]Product Master Sheet'!$B$2:$F$506,5,0)</f>
        <v>221</v>
      </c>
      <c r="C19" s="27">
        <f ca="1">IFERROR(VLOOKUP($A19,FInal_Dealer,MATCH(C$3,'Final Dealer Work'!$B$2:$M$2,0),0),0)</f>
        <v>100</v>
      </c>
    </row>
    <row r="20" spans="1:3" x14ac:dyDescent="0.3">
      <c r="A20" t="s">
        <v>59</v>
      </c>
      <c r="B20" s="62">
        <f>VLOOKUP(A20,'[2]Product Master Sheet'!$B$2:$F$506,5,0)</f>
        <v>273</v>
      </c>
      <c r="C20" s="27">
        <f ca="1">IFERROR(VLOOKUP($A20,FInal_Dealer,MATCH(C$3,'Final Dealer Work'!$B$2:$M$2,0),0),0)</f>
        <v>57</v>
      </c>
    </row>
    <row r="21" spans="1:3" x14ac:dyDescent="0.3">
      <c r="A21" t="s">
        <v>60</v>
      </c>
      <c r="B21" s="62">
        <f>VLOOKUP(A21,'[2]Product Master Sheet'!$B$2:$F$506,5,0)</f>
        <v>274</v>
      </c>
      <c r="C21" s="27">
        <f ca="1">IFERROR(VLOOKUP($A21,FInal_Dealer,MATCH(C$3,'Final Dealer Work'!$B$2:$M$2,0),0),0)</f>
        <v>67</v>
      </c>
    </row>
    <row r="22" spans="1:3" x14ac:dyDescent="0.3">
      <c r="A22" t="s">
        <v>34</v>
      </c>
      <c r="B22" s="62">
        <f>VLOOKUP(A22,'[2]Product Master Sheet'!$B$2:$F$506,5,0)</f>
        <v>294</v>
      </c>
      <c r="C22" s="27">
        <f ca="1">IFERROR(VLOOKUP($A22,FInal_Dealer,MATCH(C$3,'Final Dealer Work'!$B$2:$M$2,0),0),0)</f>
        <v>9</v>
      </c>
    </row>
    <row r="23" spans="1:3" x14ac:dyDescent="0.3">
      <c r="A23" t="s">
        <v>61</v>
      </c>
      <c r="B23" s="62">
        <f>VLOOKUP(A23,'[2]Product Master Sheet'!$B$2:$F$506,5,0)</f>
        <v>297</v>
      </c>
      <c r="C23" s="27">
        <f ca="1">IFERROR(VLOOKUP($A23,FInal_Dealer,MATCH(C$3,'Final Dealer Work'!$B$2:$M$2,0),0),0)</f>
        <v>39</v>
      </c>
    </row>
    <row r="24" spans="1:3" x14ac:dyDescent="0.3">
      <c r="A24" t="s">
        <v>35</v>
      </c>
      <c r="B24" s="62">
        <f>VLOOKUP(A24,'[2]Product Master Sheet'!$B$2:$F$506,5,0)</f>
        <v>306</v>
      </c>
      <c r="C24" s="27">
        <f ca="1">IFERROR(VLOOKUP($A24,FInal_Dealer,MATCH(C$3,'Final Dealer Work'!$B$2:$M$2,0),0),0)</f>
        <v>40</v>
      </c>
    </row>
    <row r="25" spans="1:3" x14ac:dyDescent="0.3">
      <c r="A25" t="s">
        <v>109</v>
      </c>
      <c r="B25" s="62">
        <f>VLOOKUP(A25,'[2]Product Master Sheet'!$B$2:$F$506,5,0)</f>
        <v>313</v>
      </c>
      <c r="C25" s="27">
        <f ca="1">IFERROR(VLOOKUP($A25,FInal_Dealer,MATCH(C$3,'Final Dealer Work'!$B$2:$M$2,0),0),0)</f>
        <v>90</v>
      </c>
    </row>
    <row r="26" spans="1:3" x14ac:dyDescent="0.3">
      <c r="A26" t="s">
        <v>110</v>
      </c>
      <c r="B26" s="62">
        <f>VLOOKUP(A26,'[2]Product Master Sheet'!$B$2:$F$506,5,0)</f>
        <v>314</v>
      </c>
      <c r="C26" s="27">
        <f ca="1">IFERROR(VLOOKUP($A26,FInal_Dealer,MATCH(C$3,'Final Dealer Work'!$B$2:$M$2,0),0),0)</f>
        <v>115</v>
      </c>
    </row>
    <row r="27" spans="1:3" x14ac:dyDescent="0.3">
      <c r="A27" t="s">
        <v>116</v>
      </c>
      <c r="B27" s="62">
        <f>VLOOKUP(A27,'[2]Product Master Sheet'!$B$2:$F$506,5,0)</f>
        <v>315</v>
      </c>
      <c r="C27" s="27">
        <f ca="1">IFERROR(VLOOKUP($A27,FInal_Dealer,MATCH(C$3,'Final Dealer Work'!$B$2:$M$2,0),0),0)</f>
        <v>66</v>
      </c>
    </row>
    <row r="28" spans="1:3" x14ac:dyDescent="0.3">
      <c r="A28" t="s">
        <v>48</v>
      </c>
      <c r="B28" s="62">
        <f>VLOOKUP(A28,'[2]Product Master Sheet'!$B$2:$F$506,5,0)</f>
        <v>326</v>
      </c>
      <c r="C28" s="27">
        <f ca="1">IFERROR(VLOOKUP($A28,FInal_Dealer,MATCH(C$3,'Final Dealer Work'!$B$2:$M$2,0),0),0)</f>
        <v>30</v>
      </c>
    </row>
    <row r="29" spans="1:3" x14ac:dyDescent="0.3">
      <c r="A29" t="s">
        <v>62</v>
      </c>
      <c r="B29" s="62">
        <f>VLOOKUP(A29,'[2]Product Master Sheet'!$B$2:$F$506,5,0)</f>
        <v>331</v>
      </c>
      <c r="C29" s="27">
        <f ca="1">IFERROR(VLOOKUP($A29,FInal_Dealer,MATCH(C$3,'Final Dealer Work'!$B$2:$M$2,0),0),0)</f>
        <v>109</v>
      </c>
    </row>
    <row r="30" spans="1:3" x14ac:dyDescent="0.3">
      <c r="A30" t="s">
        <v>49</v>
      </c>
      <c r="B30" s="62">
        <f>VLOOKUP(A30,'[2]Product Master Sheet'!$B$2:$F$506,5,0)</f>
        <v>353</v>
      </c>
      <c r="C30" s="27">
        <f ca="1">IFERROR(VLOOKUP($A30,FInal_Dealer,MATCH(C$3,'Final Dealer Work'!$B$2:$M$2,0),0),0)</f>
        <v>170</v>
      </c>
    </row>
    <row r="31" spans="1:3" x14ac:dyDescent="0.3">
      <c r="A31" t="s">
        <v>36</v>
      </c>
      <c r="B31" s="62">
        <f>VLOOKUP(A31,'[2]Product Master Sheet'!$B$2:$F$506,5,0)</f>
        <v>366</v>
      </c>
      <c r="C31" s="27">
        <f ca="1">IFERROR(VLOOKUP($A31,FInal_Dealer,MATCH(C$3,'Final Dealer Work'!$B$2:$M$2,0),0),0)</f>
        <v>430</v>
      </c>
    </row>
    <row r="32" spans="1:3" x14ac:dyDescent="0.3">
      <c r="A32" t="s">
        <v>37</v>
      </c>
      <c r="B32" s="62">
        <f>VLOOKUP(A32,'[2]Product Master Sheet'!$B$2:$F$506,5,0)</f>
        <v>368</v>
      </c>
      <c r="C32" s="27">
        <f ca="1">IFERROR(VLOOKUP($A32,FInal_Dealer,MATCH(C$3,'Final Dealer Work'!$B$2:$M$2,0),0),0)</f>
        <v>312</v>
      </c>
    </row>
    <row r="33" spans="1:3" x14ac:dyDescent="0.3">
      <c r="A33" t="s">
        <v>38</v>
      </c>
      <c r="B33" s="62">
        <f>VLOOKUP(A33,'[2]Product Master Sheet'!$B$2:$F$506,5,0)</f>
        <v>373</v>
      </c>
      <c r="C33" s="27">
        <f ca="1">IFERROR(VLOOKUP($A33,FInal_Dealer,MATCH(C$3,'Final Dealer Work'!$B$2:$M$2,0),0),0)</f>
        <v>103</v>
      </c>
    </row>
    <row r="34" spans="1:3" x14ac:dyDescent="0.3">
      <c r="A34" t="s">
        <v>104</v>
      </c>
      <c r="B34" s="62">
        <f>VLOOKUP(A34,'[2]Product Master Sheet'!$B$2:$F$506,5,0)</f>
        <v>925</v>
      </c>
      <c r="C34" s="27">
        <f ca="1">IFERROR(VLOOKUP($A34,FInal_Dealer,MATCH(C$3,'Final Dealer Work'!$B$2:$M$2,0),0),0)</f>
        <v>65</v>
      </c>
    </row>
    <row r="35" spans="1:3" x14ac:dyDescent="0.3">
      <c r="A35" t="s">
        <v>111</v>
      </c>
      <c r="B35" s="62">
        <f>VLOOKUP(A35,'[2]Product Master Sheet'!$B$2:$F$506,5,0)</f>
        <v>401</v>
      </c>
      <c r="C35" s="27">
        <f ca="1">IFERROR(VLOOKUP($A35,FInal_Dealer,MATCH(C$3,'Final Dealer Work'!$B$2:$M$2,0),0),0)</f>
        <v>40</v>
      </c>
    </row>
    <row r="36" spans="1:3" x14ac:dyDescent="0.3">
      <c r="A36" t="s">
        <v>70</v>
      </c>
      <c r="B36" s="62">
        <f>VLOOKUP(A36,'[2]Product Master Sheet'!$B$2:$F$506,5,0)</f>
        <v>29</v>
      </c>
      <c r="C36" s="27">
        <f ca="1">IFERROR(VLOOKUP($A36,FInal_Dealer,MATCH(C$3,'Final Dealer Work'!$B$2:$M$2,0),0),0)</f>
        <v>27</v>
      </c>
    </row>
    <row r="37" spans="1:3" x14ac:dyDescent="0.3">
      <c r="A37" t="s">
        <v>69</v>
      </c>
      <c r="B37" s="62">
        <f>VLOOKUP(A37,'[2]Product Master Sheet'!$B$2:$F$506,5,0)</f>
        <v>28</v>
      </c>
      <c r="C37" s="27">
        <f ca="1">IFERROR(VLOOKUP($A37,FInal_Dealer,MATCH(C$3,'Final Dealer Work'!$B$2:$M$2,0),0),0)</f>
        <v>20</v>
      </c>
    </row>
    <row r="38" spans="1:3" x14ac:dyDescent="0.3">
      <c r="A38" t="s">
        <v>103</v>
      </c>
      <c r="B38" s="62">
        <f>VLOOKUP(A38,'[2]Product Master Sheet'!$B$2:$F$506,5,0)</f>
        <v>385</v>
      </c>
      <c r="C38" s="27">
        <f ca="1">IFERROR(VLOOKUP($A38,FInal_Dealer,MATCH(C$3,'Final Dealer Work'!$B$2:$M$2,0),0),0)</f>
        <v>100</v>
      </c>
    </row>
    <row r="39" spans="1:3" x14ac:dyDescent="0.3">
      <c r="B39" s="62"/>
    </row>
    <row r="40" spans="1:3" x14ac:dyDescent="0.3">
      <c r="B40" s="62"/>
    </row>
    <row r="41" spans="1:3" x14ac:dyDescent="0.3">
      <c r="B41" s="62"/>
    </row>
    <row r="42" spans="1:3" x14ac:dyDescent="0.3">
      <c r="B42" s="62"/>
    </row>
    <row r="43" spans="1:3" x14ac:dyDescent="0.3">
      <c r="B43" s="62"/>
    </row>
    <row r="44" spans="1:3" x14ac:dyDescent="0.3">
      <c r="B44" s="62"/>
    </row>
    <row r="45" spans="1:3" x14ac:dyDescent="0.3">
      <c r="B45" s="62"/>
    </row>
    <row r="46" spans="1:3" x14ac:dyDescent="0.3">
      <c r="B46" s="62"/>
    </row>
    <row r="47" spans="1:3" x14ac:dyDescent="0.3">
      <c r="B47" s="62"/>
    </row>
    <row r="48" spans="1:3" x14ac:dyDescent="0.3">
      <c r="B48" s="62"/>
    </row>
    <row r="49" spans="2:2" x14ac:dyDescent="0.3">
      <c r="B49" s="62"/>
    </row>
    <row r="50" spans="2:2" x14ac:dyDescent="0.3">
      <c r="B50" s="62"/>
    </row>
    <row r="51" spans="2:2" x14ac:dyDescent="0.3">
      <c r="B51" s="62"/>
    </row>
    <row r="52" spans="2:2" x14ac:dyDescent="0.3">
      <c r="B52" s="62"/>
    </row>
    <row r="53" spans="2:2" x14ac:dyDescent="0.3">
      <c r="B53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4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88671875" style="20" bestFit="1" customWidth="1"/>
    <col min="11" max="11" width="8.218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7.44140625" bestFit="1" customWidth="1"/>
  </cols>
  <sheetData>
    <row r="1" spans="1:29" ht="15" thickBot="1" x14ac:dyDescent="0.35">
      <c r="A1" s="5"/>
      <c r="B1" s="65" t="s">
        <v>134</v>
      </c>
      <c r="C1" s="66"/>
      <c r="D1" s="66"/>
      <c r="E1" s="66"/>
      <c r="F1" s="66"/>
      <c r="G1" s="66"/>
      <c r="H1" s="66"/>
      <c r="I1" s="66"/>
      <c r="J1" s="67"/>
      <c r="K1" s="65" t="s">
        <v>135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50</v>
      </c>
      <c r="B4" s="20">
        <v>5</v>
      </c>
      <c r="C4" s="20">
        <v>0</v>
      </c>
      <c r="D4" s="20">
        <v>0</v>
      </c>
      <c r="E4" s="20">
        <v>1</v>
      </c>
      <c r="F4" s="20">
        <v>0</v>
      </c>
      <c r="G4" s="20">
        <v>0</v>
      </c>
      <c r="H4" s="20">
        <v>0</v>
      </c>
      <c r="I4" s="20">
        <v>0</v>
      </c>
      <c r="J4" s="20">
        <v>4</v>
      </c>
      <c r="K4" s="27">
        <v>5</v>
      </c>
      <c r="L4" s="28">
        <v>0</v>
      </c>
      <c r="M4" s="28">
        <v>0</v>
      </c>
      <c r="N4" s="28">
        <v>1</v>
      </c>
      <c r="O4" s="28">
        <v>0</v>
      </c>
      <c r="P4" s="28">
        <v>0</v>
      </c>
      <c r="Q4" s="28">
        <v>0</v>
      </c>
      <c r="R4" s="28">
        <v>0</v>
      </c>
      <c r="S4" s="26">
        <v>4</v>
      </c>
      <c r="T4" s="28">
        <f>B4-K4</f>
        <v>0</v>
      </c>
      <c r="U4" s="28">
        <f t="shared" ref="U4:U41" si="0">C4-L4</f>
        <v>0</v>
      </c>
      <c r="V4" s="28">
        <f t="shared" ref="V4:V41" si="1">D4-M4</f>
        <v>0</v>
      </c>
      <c r="W4" s="28">
        <f t="shared" ref="W4:W41" si="2">E4-N4</f>
        <v>0</v>
      </c>
      <c r="X4" s="28">
        <f t="shared" ref="X4:X41" si="3">F4-O4</f>
        <v>0</v>
      </c>
      <c r="Y4" s="28">
        <f t="shared" ref="Y4:Y41" si="4">G4-P4</f>
        <v>0</v>
      </c>
      <c r="Z4" s="28">
        <f t="shared" ref="Z4:Z41" si="5">H4-Q4</f>
        <v>0</v>
      </c>
      <c r="AA4" s="28">
        <f t="shared" ref="AA4:AA41" si="6">I4-R4</f>
        <v>0</v>
      </c>
      <c r="AB4" s="20">
        <f t="shared" ref="AB4:AB41" si="7">J4-S4</f>
        <v>0</v>
      </c>
      <c r="AC4" s="17" t="str">
        <f>IF(AND(T4=0,AB4=0),"Ok","Issue")</f>
        <v>Ok</v>
      </c>
    </row>
    <row r="5" spans="1:29" x14ac:dyDescent="0.3">
      <c r="A5" s="17" t="s">
        <v>115</v>
      </c>
      <c r="B5" s="20">
        <v>48</v>
      </c>
      <c r="C5" s="20">
        <v>0</v>
      </c>
      <c r="D5" s="20">
        <v>0</v>
      </c>
      <c r="E5" s="20">
        <v>48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48</v>
      </c>
      <c r="L5" s="20">
        <v>0</v>
      </c>
      <c r="M5" s="20">
        <v>0</v>
      </c>
      <c r="N5" s="20">
        <v>48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4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41" si="9">IF(AND(T5=0,AB5=0),"Ok","Issue")</f>
        <v>Ok</v>
      </c>
    </row>
    <row r="6" spans="1:29" x14ac:dyDescent="0.3">
      <c r="A6" s="17" t="s">
        <v>30</v>
      </c>
      <c r="B6" s="20">
        <v>100</v>
      </c>
      <c r="C6" s="20">
        <v>0</v>
      </c>
      <c r="D6" s="20">
        <v>0</v>
      </c>
      <c r="E6" s="20">
        <v>100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100</v>
      </c>
      <c r="L6" s="20">
        <v>0</v>
      </c>
      <c r="M6" s="20">
        <v>0</v>
      </c>
      <c r="N6" s="20">
        <v>100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44</v>
      </c>
      <c r="B7" s="20">
        <v>688</v>
      </c>
      <c r="C7" s="20">
        <v>0</v>
      </c>
      <c r="D7" s="20">
        <v>0</v>
      </c>
      <c r="E7" s="20">
        <v>398</v>
      </c>
      <c r="F7" s="20">
        <v>0</v>
      </c>
      <c r="G7" s="20">
        <v>0</v>
      </c>
      <c r="H7" s="20">
        <v>0</v>
      </c>
      <c r="I7" s="20">
        <v>0</v>
      </c>
      <c r="J7" s="26">
        <v>290</v>
      </c>
      <c r="K7" s="27">
        <v>688</v>
      </c>
      <c r="L7" s="20">
        <v>0</v>
      </c>
      <c r="M7" s="20">
        <v>0</v>
      </c>
      <c r="N7" s="20">
        <v>398</v>
      </c>
      <c r="O7" s="20">
        <v>0</v>
      </c>
      <c r="P7" s="20">
        <v>0</v>
      </c>
      <c r="Q7" s="20">
        <v>0</v>
      </c>
      <c r="R7" s="20">
        <v>0</v>
      </c>
      <c r="S7" s="26">
        <v>290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45</v>
      </c>
      <c r="B8" s="20">
        <v>640</v>
      </c>
      <c r="C8" s="20">
        <v>0</v>
      </c>
      <c r="D8" s="20">
        <v>0</v>
      </c>
      <c r="E8" s="20">
        <v>450</v>
      </c>
      <c r="F8" s="20">
        <v>0</v>
      </c>
      <c r="G8" s="20">
        <v>0</v>
      </c>
      <c r="H8" s="20">
        <v>0</v>
      </c>
      <c r="I8" s="20">
        <v>0</v>
      </c>
      <c r="J8" s="26">
        <v>190</v>
      </c>
      <c r="K8" s="27">
        <v>640</v>
      </c>
      <c r="L8" s="20">
        <v>0</v>
      </c>
      <c r="M8" s="20">
        <v>0</v>
      </c>
      <c r="N8" s="20">
        <v>450</v>
      </c>
      <c r="O8" s="20">
        <v>0</v>
      </c>
      <c r="P8" s="20">
        <v>0</v>
      </c>
      <c r="Q8" s="20">
        <v>0</v>
      </c>
      <c r="R8" s="20">
        <v>0</v>
      </c>
      <c r="S8" s="26">
        <v>190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54</v>
      </c>
      <c r="B9" s="20">
        <v>10</v>
      </c>
      <c r="C9" s="20">
        <v>0</v>
      </c>
      <c r="D9" s="20">
        <v>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10</v>
      </c>
      <c r="L9" s="20">
        <v>0</v>
      </c>
      <c r="M9" s="20">
        <v>0</v>
      </c>
      <c r="N9" s="20">
        <v>10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55</v>
      </c>
      <c r="B10" s="20">
        <v>20</v>
      </c>
      <c r="C10" s="20">
        <v>0</v>
      </c>
      <c r="D10" s="20">
        <v>0</v>
      </c>
      <c r="E10" s="20">
        <v>20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20</v>
      </c>
      <c r="L10" s="20">
        <v>0</v>
      </c>
      <c r="M10" s="20">
        <v>0</v>
      </c>
      <c r="N10" s="20">
        <v>20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56</v>
      </c>
      <c r="B11" s="20">
        <v>91</v>
      </c>
      <c r="C11" s="20">
        <v>0</v>
      </c>
      <c r="D11" s="20">
        <v>0</v>
      </c>
      <c r="E11" s="20">
        <v>91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91</v>
      </c>
      <c r="L11" s="20">
        <v>0</v>
      </c>
      <c r="M11" s="20">
        <v>0</v>
      </c>
      <c r="N11" s="20">
        <v>91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57</v>
      </c>
      <c r="B12" s="20">
        <v>40</v>
      </c>
      <c r="C12" s="20">
        <v>0</v>
      </c>
      <c r="D12" s="20">
        <v>0</v>
      </c>
      <c r="E12" s="20">
        <v>40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40</v>
      </c>
      <c r="L12" s="20">
        <v>0</v>
      </c>
      <c r="M12" s="20">
        <v>0</v>
      </c>
      <c r="N12" s="20">
        <v>40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58</v>
      </c>
      <c r="B13" s="20">
        <v>40</v>
      </c>
      <c r="C13" s="20">
        <v>0</v>
      </c>
      <c r="D13" s="20">
        <v>0</v>
      </c>
      <c r="E13" s="20">
        <v>40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40</v>
      </c>
      <c r="L13" s="20">
        <v>0</v>
      </c>
      <c r="M13" s="20">
        <v>0</v>
      </c>
      <c r="N13" s="20">
        <v>40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105</v>
      </c>
      <c r="B14" s="20">
        <v>10</v>
      </c>
      <c r="C14" s="20">
        <v>0</v>
      </c>
      <c r="D14" s="20">
        <v>0</v>
      </c>
      <c r="E14" s="20">
        <v>10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10</v>
      </c>
      <c r="L14" s="20">
        <v>0</v>
      </c>
      <c r="M14" s="20">
        <v>0</v>
      </c>
      <c r="N14" s="20">
        <v>10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106</v>
      </c>
      <c r="B15" s="20">
        <v>70</v>
      </c>
      <c r="C15" s="20">
        <v>0</v>
      </c>
      <c r="D15" s="20">
        <v>0</v>
      </c>
      <c r="E15" s="20">
        <v>70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70</v>
      </c>
      <c r="L15" s="20">
        <v>0</v>
      </c>
      <c r="M15" s="20">
        <v>0</v>
      </c>
      <c r="N15" s="20">
        <v>70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31</v>
      </c>
      <c r="B16" s="20">
        <v>230</v>
      </c>
      <c r="C16" s="20">
        <v>0</v>
      </c>
      <c r="D16" s="20">
        <v>0</v>
      </c>
      <c r="E16" s="20">
        <v>190</v>
      </c>
      <c r="F16" s="20">
        <v>0</v>
      </c>
      <c r="G16" s="20">
        <v>0</v>
      </c>
      <c r="H16" s="20">
        <v>0</v>
      </c>
      <c r="I16" s="20">
        <v>0</v>
      </c>
      <c r="J16" s="20">
        <v>40</v>
      </c>
      <c r="K16" s="27">
        <v>230</v>
      </c>
      <c r="L16" s="20">
        <v>0</v>
      </c>
      <c r="M16" s="20">
        <v>0</v>
      </c>
      <c r="N16" s="20">
        <v>190</v>
      </c>
      <c r="O16" s="20">
        <v>0</v>
      </c>
      <c r="P16" s="20">
        <v>0</v>
      </c>
      <c r="Q16" s="20">
        <v>0</v>
      </c>
      <c r="R16" s="20">
        <v>0</v>
      </c>
      <c r="S16" s="26">
        <v>40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32</v>
      </c>
      <c r="B17" s="20">
        <v>0</v>
      </c>
      <c r="C17" s="20">
        <v>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40</v>
      </c>
      <c r="K17" s="27">
        <v>0</v>
      </c>
      <c r="L17" s="20">
        <v>40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40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46</v>
      </c>
      <c r="B18" s="20">
        <v>10</v>
      </c>
      <c r="C18" s="20">
        <v>0</v>
      </c>
      <c r="D18" s="20">
        <v>0</v>
      </c>
      <c r="E18" s="20">
        <v>10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10</v>
      </c>
      <c r="L18" s="20">
        <v>0</v>
      </c>
      <c r="M18" s="20">
        <v>0</v>
      </c>
      <c r="N18" s="20">
        <v>10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47</v>
      </c>
      <c r="B19" s="20">
        <v>30</v>
      </c>
      <c r="C19" s="20">
        <v>0</v>
      </c>
      <c r="D19" s="20">
        <v>0</v>
      </c>
      <c r="E19" s="20">
        <v>30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30</v>
      </c>
      <c r="L19" s="20">
        <v>0</v>
      </c>
      <c r="M19" s="20">
        <v>0</v>
      </c>
      <c r="N19" s="20">
        <v>30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107</v>
      </c>
      <c r="B20" s="20">
        <v>31</v>
      </c>
      <c r="C20" s="20">
        <v>0</v>
      </c>
      <c r="D20" s="20">
        <v>0</v>
      </c>
      <c r="E20" s="20">
        <v>31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31</v>
      </c>
      <c r="L20" s="20">
        <v>0</v>
      </c>
      <c r="M20" s="20">
        <v>0</v>
      </c>
      <c r="N20" s="20">
        <v>31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33</v>
      </c>
      <c r="B21" s="20">
        <v>261</v>
      </c>
      <c r="C21" s="20">
        <v>0</v>
      </c>
      <c r="D21" s="20">
        <v>0</v>
      </c>
      <c r="E21" s="20">
        <v>161</v>
      </c>
      <c r="F21" s="20">
        <v>0</v>
      </c>
      <c r="G21" s="20">
        <v>0</v>
      </c>
      <c r="H21" s="20">
        <v>0</v>
      </c>
      <c r="I21" s="20">
        <v>0</v>
      </c>
      <c r="J21" s="26">
        <v>100</v>
      </c>
      <c r="K21" s="27">
        <v>261</v>
      </c>
      <c r="L21" s="20">
        <v>0</v>
      </c>
      <c r="M21" s="20">
        <v>0</v>
      </c>
      <c r="N21" s="20">
        <v>161</v>
      </c>
      <c r="O21" s="20">
        <v>0</v>
      </c>
      <c r="P21" s="20">
        <v>0</v>
      </c>
      <c r="Q21" s="20">
        <v>0</v>
      </c>
      <c r="R21" s="20">
        <v>0</v>
      </c>
      <c r="S21" s="26">
        <v>100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108</v>
      </c>
      <c r="B22" s="20">
        <v>100</v>
      </c>
      <c r="C22" s="20">
        <v>0</v>
      </c>
      <c r="D22" s="20">
        <v>0</v>
      </c>
      <c r="E22" s="20">
        <v>70</v>
      </c>
      <c r="F22" s="20">
        <v>0</v>
      </c>
      <c r="G22" s="20">
        <v>0</v>
      </c>
      <c r="H22" s="20">
        <v>0</v>
      </c>
      <c r="I22" s="20">
        <v>0</v>
      </c>
      <c r="J22" s="26">
        <v>30</v>
      </c>
      <c r="K22" s="27">
        <v>100</v>
      </c>
      <c r="L22" s="20">
        <v>0</v>
      </c>
      <c r="M22" s="20">
        <v>0</v>
      </c>
      <c r="N22" s="20">
        <v>70</v>
      </c>
      <c r="O22" s="20">
        <v>0</v>
      </c>
      <c r="P22" s="20">
        <v>0</v>
      </c>
      <c r="Q22" s="20">
        <v>0</v>
      </c>
      <c r="R22" s="20">
        <v>0</v>
      </c>
      <c r="S22" s="26">
        <v>30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59</v>
      </c>
      <c r="B23" s="20">
        <v>57</v>
      </c>
      <c r="C23" s="20">
        <v>0</v>
      </c>
      <c r="D23" s="20">
        <v>40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17</v>
      </c>
      <c r="K23" s="27">
        <v>57</v>
      </c>
      <c r="L23" s="20">
        <v>0</v>
      </c>
      <c r="M23" s="20">
        <v>0</v>
      </c>
      <c r="N23" s="20">
        <v>40</v>
      </c>
      <c r="O23" s="20">
        <v>0</v>
      </c>
      <c r="P23" s="20">
        <v>0</v>
      </c>
      <c r="Q23" s="20">
        <v>0</v>
      </c>
      <c r="R23" s="20">
        <v>0</v>
      </c>
      <c r="S23" s="26">
        <v>17</v>
      </c>
      <c r="T23" s="20">
        <f t="shared" si="8"/>
        <v>0</v>
      </c>
      <c r="U23" s="20">
        <f t="shared" si="0"/>
        <v>0</v>
      </c>
      <c r="V23" s="20">
        <f t="shared" si="1"/>
        <v>40</v>
      </c>
      <c r="W23" s="20">
        <f t="shared" si="2"/>
        <v>-40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60</v>
      </c>
      <c r="B24" s="20">
        <v>67</v>
      </c>
      <c r="C24" s="20">
        <v>0</v>
      </c>
      <c r="D24" s="20">
        <v>50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17</v>
      </c>
      <c r="K24" s="27">
        <v>67</v>
      </c>
      <c r="L24" s="20">
        <v>0</v>
      </c>
      <c r="M24" s="20">
        <v>0</v>
      </c>
      <c r="N24" s="20">
        <v>50</v>
      </c>
      <c r="O24" s="20">
        <v>0</v>
      </c>
      <c r="P24" s="20">
        <v>0</v>
      </c>
      <c r="Q24" s="20">
        <v>0</v>
      </c>
      <c r="R24" s="20">
        <v>0</v>
      </c>
      <c r="S24" s="26">
        <v>17</v>
      </c>
      <c r="T24" s="20">
        <f t="shared" si="8"/>
        <v>0</v>
      </c>
      <c r="U24" s="20">
        <f t="shared" si="0"/>
        <v>0</v>
      </c>
      <c r="V24" s="20">
        <f t="shared" si="1"/>
        <v>50</v>
      </c>
      <c r="W24" s="20">
        <f t="shared" si="2"/>
        <v>-50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34</v>
      </c>
      <c r="B25" s="20">
        <v>9</v>
      </c>
      <c r="C25" s="20">
        <v>0</v>
      </c>
      <c r="D25" s="20">
        <v>0</v>
      </c>
      <c r="E25" s="20">
        <v>9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9</v>
      </c>
      <c r="L25" s="20">
        <v>0</v>
      </c>
      <c r="M25" s="20">
        <v>0</v>
      </c>
      <c r="N25" s="20">
        <v>9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61</v>
      </c>
      <c r="B26" s="20">
        <v>39</v>
      </c>
      <c r="C26" s="20">
        <v>0</v>
      </c>
      <c r="D26" s="20">
        <v>0</v>
      </c>
      <c r="E26" s="20">
        <v>27</v>
      </c>
      <c r="F26" s="20">
        <v>0</v>
      </c>
      <c r="G26" s="20">
        <v>0</v>
      </c>
      <c r="H26" s="20">
        <v>0</v>
      </c>
      <c r="I26" s="20">
        <v>0</v>
      </c>
      <c r="J26" s="26">
        <v>12</v>
      </c>
      <c r="K26" s="27">
        <v>39</v>
      </c>
      <c r="L26" s="20">
        <v>0</v>
      </c>
      <c r="M26" s="20">
        <v>0</v>
      </c>
      <c r="N26" s="20">
        <v>27</v>
      </c>
      <c r="O26" s="20">
        <v>0</v>
      </c>
      <c r="P26" s="20">
        <v>0</v>
      </c>
      <c r="Q26" s="20">
        <v>0</v>
      </c>
      <c r="R26" s="20">
        <v>0</v>
      </c>
      <c r="S26" s="26">
        <v>12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35</v>
      </c>
      <c r="B27" s="20">
        <v>40</v>
      </c>
      <c r="C27" s="20">
        <v>0</v>
      </c>
      <c r="D27" s="20">
        <v>0</v>
      </c>
      <c r="E27" s="20">
        <v>40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40</v>
      </c>
      <c r="L27" s="20">
        <v>0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109</v>
      </c>
      <c r="B28" s="20">
        <v>90</v>
      </c>
      <c r="C28" s="20">
        <v>0</v>
      </c>
      <c r="D28" s="20">
        <v>80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10</v>
      </c>
      <c r="K28" s="27">
        <v>90</v>
      </c>
      <c r="L28" s="20">
        <v>0</v>
      </c>
      <c r="M28" s="20">
        <v>0</v>
      </c>
      <c r="N28" s="20">
        <v>80</v>
      </c>
      <c r="O28" s="20">
        <v>0</v>
      </c>
      <c r="P28" s="20">
        <v>0</v>
      </c>
      <c r="Q28" s="20">
        <v>0</v>
      </c>
      <c r="R28" s="20">
        <v>0</v>
      </c>
      <c r="S28" s="26">
        <v>10</v>
      </c>
      <c r="T28" s="20">
        <f t="shared" si="8"/>
        <v>0</v>
      </c>
      <c r="U28" s="20">
        <f t="shared" si="0"/>
        <v>0</v>
      </c>
      <c r="V28" s="20">
        <f t="shared" si="1"/>
        <v>80</v>
      </c>
      <c r="W28" s="20">
        <f t="shared" si="2"/>
        <v>-80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110</v>
      </c>
      <c r="B29" s="20">
        <v>115</v>
      </c>
      <c r="C29" s="20">
        <v>0</v>
      </c>
      <c r="D29" s="20">
        <v>0</v>
      </c>
      <c r="E29" s="20">
        <v>60</v>
      </c>
      <c r="F29" s="20">
        <v>0</v>
      </c>
      <c r="G29" s="20">
        <v>0</v>
      </c>
      <c r="H29" s="20">
        <v>0</v>
      </c>
      <c r="I29" s="20">
        <v>0</v>
      </c>
      <c r="J29" s="26">
        <v>55</v>
      </c>
      <c r="K29" s="27">
        <v>115</v>
      </c>
      <c r="L29" s="20">
        <v>0</v>
      </c>
      <c r="M29" s="20">
        <v>0</v>
      </c>
      <c r="N29" s="20">
        <v>60</v>
      </c>
      <c r="O29" s="20">
        <v>0</v>
      </c>
      <c r="P29" s="20">
        <v>0</v>
      </c>
      <c r="Q29" s="20">
        <v>0</v>
      </c>
      <c r="R29" s="20">
        <v>0</v>
      </c>
      <c r="S29" s="26">
        <v>55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116</v>
      </c>
      <c r="B30" s="20">
        <v>66</v>
      </c>
      <c r="C30" s="20">
        <v>0</v>
      </c>
      <c r="D30" s="20">
        <v>0</v>
      </c>
      <c r="E30" s="20">
        <v>66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66</v>
      </c>
      <c r="L30" s="20">
        <v>0</v>
      </c>
      <c r="M30" s="20">
        <v>0</v>
      </c>
      <c r="N30" s="20">
        <v>66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48</v>
      </c>
      <c r="B31" s="20">
        <v>30</v>
      </c>
      <c r="C31" s="20">
        <v>0</v>
      </c>
      <c r="D31" s="20">
        <v>0</v>
      </c>
      <c r="E31" s="20">
        <v>30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30</v>
      </c>
      <c r="L31" s="20">
        <v>0</v>
      </c>
      <c r="M31" s="20">
        <v>0</v>
      </c>
      <c r="N31" s="20">
        <v>30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62</v>
      </c>
      <c r="B32" s="20">
        <v>109</v>
      </c>
      <c r="C32" s="20">
        <v>0</v>
      </c>
      <c r="D32" s="20">
        <v>0</v>
      </c>
      <c r="E32" s="20">
        <v>34</v>
      </c>
      <c r="F32" s="20">
        <v>0</v>
      </c>
      <c r="G32" s="20">
        <v>0</v>
      </c>
      <c r="H32" s="20">
        <v>0</v>
      </c>
      <c r="I32" s="20">
        <v>0</v>
      </c>
      <c r="J32" s="26">
        <v>75</v>
      </c>
      <c r="K32" s="27">
        <v>109</v>
      </c>
      <c r="L32" s="20">
        <v>0</v>
      </c>
      <c r="M32" s="20">
        <v>0</v>
      </c>
      <c r="N32" s="20">
        <v>34</v>
      </c>
      <c r="O32" s="20">
        <v>0</v>
      </c>
      <c r="P32" s="20">
        <v>0</v>
      </c>
      <c r="Q32" s="20">
        <v>0</v>
      </c>
      <c r="R32" s="20">
        <v>0</v>
      </c>
      <c r="S32" s="26">
        <v>75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49</v>
      </c>
      <c r="B33" s="20">
        <v>170</v>
      </c>
      <c r="C33" s="20">
        <v>0</v>
      </c>
      <c r="D33" s="20">
        <v>0</v>
      </c>
      <c r="E33" s="20">
        <v>50</v>
      </c>
      <c r="F33" s="20">
        <v>0</v>
      </c>
      <c r="G33" s="20">
        <v>0</v>
      </c>
      <c r="H33" s="20">
        <v>0</v>
      </c>
      <c r="I33" s="20">
        <v>0</v>
      </c>
      <c r="J33" s="26">
        <v>120</v>
      </c>
      <c r="K33" s="27">
        <v>170</v>
      </c>
      <c r="L33" s="20">
        <v>0</v>
      </c>
      <c r="M33" s="20">
        <v>0</v>
      </c>
      <c r="N33" s="20">
        <v>50</v>
      </c>
      <c r="O33" s="20">
        <v>0</v>
      </c>
      <c r="P33" s="20">
        <v>0</v>
      </c>
      <c r="Q33" s="20">
        <v>0</v>
      </c>
      <c r="R33" s="20">
        <v>0</v>
      </c>
      <c r="S33" s="26">
        <v>120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36</v>
      </c>
      <c r="B34" s="20">
        <v>430</v>
      </c>
      <c r="C34" s="20">
        <v>0</v>
      </c>
      <c r="D34" s="20">
        <v>140</v>
      </c>
      <c r="E34" s="20">
        <v>70</v>
      </c>
      <c r="F34" s="20">
        <v>0</v>
      </c>
      <c r="G34" s="20">
        <v>0</v>
      </c>
      <c r="H34" s="20">
        <v>0</v>
      </c>
      <c r="I34" s="20">
        <v>0</v>
      </c>
      <c r="J34" s="26">
        <v>220</v>
      </c>
      <c r="K34" s="27">
        <v>430</v>
      </c>
      <c r="L34" s="20">
        <v>0</v>
      </c>
      <c r="M34" s="20">
        <v>0</v>
      </c>
      <c r="N34" s="20">
        <v>210</v>
      </c>
      <c r="O34" s="20">
        <v>0</v>
      </c>
      <c r="P34" s="20">
        <v>0</v>
      </c>
      <c r="Q34" s="20">
        <v>0</v>
      </c>
      <c r="R34" s="20">
        <v>0</v>
      </c>
      <c r="S34" s="26">
        <v>220</v>
      </c>
      <c r="T34" s="20">
        <f t="shared" si="8"/>
        <v>0</v>
      </c>
      <c r="U34" s="20">
        <f t="shared" si="0"/>
        <v>0</v>
      </c>
      <c r="V34" s="20">
        <f t="shared" si="1"/>
        <v>140</v>
      </c>
      <c r="W34" s="20">
        <f t="shared" si="2"/>
        <v>-140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37</v>
      </c>
      <c r="B35" s="20">
        <v>312</v>
      </c>
      <c r="C35" s="20">
        <v>0</v>
      </c>
      <c r="D35" s="20">
        <v>0</v>
      </c>
      <c r="E35" s="20">
        <v>62</v>
      </c>
      <c r="F35" s="20">
        <v>0</v>
      </c>
      <c r="G35" s="20">
        <v>0</v>
      </c>
      <c r="H35" s="20">
        <v>0</v>
      </c>
      <c r="I35" s="20">
        <v>0</v>
      </c>
      <c r="J35" s="26">
        <v>250</v>
      </c>
      <c r="K35" s="27">
        <v>312</v>
      </c>
      <c r="L35" s="20">
        <v>0</v>
      </c>
      <c r="M35" s="20">
        <v>0</v>
      </c>
      <c r="N35" s="20">
        <v>62</v>
      </c>
      <c r="O35" s="20">
        <v>0</v>
      </c>
      <c r="P35" s="20">
        <v>0</v>
      </c>
      <c r="Q35" s="20">
        <v>0</v>
      </c>
      <c r="R35" s="20">
        <v>0</v>
      </c>
      <c r="S35" s="26">
        <v>250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38</v>
      </c>
      <c r="B36" s="20">
        <v>103</v>
      </c>
      <c r="C36" s="20">
        <v>0</v>
      </c>
      <c r="D36" s="20">
        <v>0</v>
      </c>
      <c r="E36" s="20">
        <v>35</v>
      </c>
      <c r="F36" s="20">
        <v>0</v>
      </c>
      <c r="G36" s="20">
        <v>0</v>
      </c>
      <c r="H36" s="20">
        <v>0</v>
      </c>
      <c r="I36" s="20">
        <v>0</v>
      </c>
      <c r="J36" s="26">
        <v>68</v>
      </c>
      <c r="K36" s="27">
        <v>103</v>
      </c>
      <c r="L36" s="20">
        <v>0</v>
      </c>
      <c r="M36" s="20">
        <v>0</v>
      </c>
      <c r="N36" s="20">
        <v>35</v>
      </c>
      <c r="O36" s="20">
        <v>0</v>
      </c>
      <c r="P36" s="20">
        <v>0</v>
      </c>
      <c r="Q36" s="20">
        <v>0</v>
      </c>
      <c r="R36" s="20">
        <v>0</v>
      </c>
      <c r="S36" s="26">
        <v>68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104</v>
      </c>
      <c r="B37" s="20">
        <v>65</v>
      </c>
      <c r="C37" s="20">
        <v>0</v>
      </c>
      <c r="D37" s="20">
        <v>0</v>
      </c>
      <c r="E37" s="20">
        <v>65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65</v>
      </c>
      <c r="L37" s="20">
        <v>0</v>
      </c>
      <c r="M37" s="20">
        <v>0</v>
      </c>
      <c r="N37" s="20">
        <v>65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111</v>
      </c>
      <c r="B38" s="20">
        <v>40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40</v>
      </c>
      <c r="K38" s="27">
        <v>40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40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70</v>
      </c>
      <c r="B39" s="20">
        <v>27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27</v>
      </c>
      <c r="K39" s="27">
        <v>27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27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69</v>
      </c>
      <c r="B40" s="20">
        <v>20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20</v>
      </c>
      <c r="K40" s="27">
        <v>20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20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ht="15" thickBot="1" x14ac:dyDescent="0.35">
      <c r="A41" s="17" t="s">
        <v>103</v>
      </c>
      <c r="B41" s="20">
        <v>100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100</v>
      </c>
      <c r="K41" s="27">
        <v>100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100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s="37" customFormat="1" ht="16.2" thickBot="1" x14ac:dyDescent="0.35">
      <c r="A42" s="32" t="s">
        <v>20</v>
      </c>
      <c r="B42" s="33">
        <f>SUM(B4:B41)</f>
        <v>4313</v>
      </c>
      <c r="C42" s="33">
        <f>SUM(C4:C41)</f>
        <v>40</v>
      </c>
      <c r="D42" s="33">
        <f>SUM(D4:D41)</f>
        <v>310</v>
      </c>
      <c r="E42" s="33">
        <f>SUM(E4:E41)</f>
        <v>2318</v>
      </c>
      <c r="F42" s="33">
        <f>SUM(F4:F41)</f>
        <v>0</v>
      </c>
      <c r="G42" s="33">
        <f>SUM(G4:G41)</f>
        <v>0</v>
      </c>
      <c r="H42" s="33">
        <f>SUM(H4:H41)</f>
        <v>0</v>
      </c>
      <c r="I42" s="33">
        <f>SUM(I4:I41)</f>
        <v>0</v>
      </c>
      <c r="J42" s="34">
        <f>SUM(J4:J41)</f>
        <v>1725</v>
      </c>
      <c r="K42" s="35">
        <f>SUM(K4:K41)</f>
        <v>4313</v>
      </c>
      <c r="L42" s="33">
        <f>SUM(L4:L41)</f>
        <v>40</v>
      </c>
      <c r="M42" s="33">
        <f>SUM(M4:M41)</f>
        <v>0</v>
      </c>
      <c r="N42" s="33">
        <f>SUM(N4:N41)</f>
        <v>2628</v>
      </c>
      <c r="O42" s="33">
        <f>SUM(O4:O41)</f>
        <v>0</v>
      </c>
      <c r="P42" s="33">
        <f>SUM(P4:P41)</f>
        <v>0</v>
      </c>
      <c r="Q42" s="33">
        <f>SUM(Q4:Q41)</f>
        <v>0</v>
      </c>
      <c r="R42" s="33">
        <f>SUM(R4:R41)</f>
        <v>0</v>
      </c>
      <c r="S42" s="34">
        <f>SUM(S4:S41)</f>
        <v>1725</v>
      </c>
      <c r="T42" s="33">
        <f>SUM(T4:T41)</f>
        <v>0</v>
      </c>
      <c r="U42" s="33">
        <f>SUM(U4:U41)</f>
        <v>0</v>
      </c>
      <c r="V42" s="33">
        <f>SUM(V4:V41)</f>
        <v>310</v>
      </c>
      <c r="W42" s="33">
        <f>SUM(W4:W41)</f>
        <v>-310</v>
      </c>
      <c r="X42" s="33">
        <f>SUM(X4:X41)</f>
        <v>0</v>
      </c>
      <c r="Y42" s="33">
        <f>SUM(Y4:Y41)</f>
        <v>0</v>
      </c>
      <c r="Z42" s="33">
        <f>SUM(Z4:Z41)</f>
        <v>0</v>
      </c>
      <c r="AA42" s="33">
        <f>SUM(AA4:AA41)</f>
        <v>0</v>
      </c>
      <c r="AB42" s="34">
        <f>SUM(AB4:AB41)</f>
        <v>0</v>
      </c>
      <c r="AC42" s="36"/>
    </row>
  </sheetData>
  <mergeCells count="3">
    <mergeCell ref="B1:J1"/>
    <mergeCell ref="K1:S1"/>
    <mergeCell ref="T1:AB1"/>
  </mergeCells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42:A1048576 A1:A3">
    <cfRule type="duplicateValues" dxfId="2" priority="32"/>
  </conditionalFormatting>
  <conditionalFormatting sqref="A16">
    <cfRule type="duplicateValues" dxfId="1" priority="34"/>
  </conditionalFormatting>
  <conditionalFormatting sqref="A30:A41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2021-06-21T10:58:05Z</dcterms:modified>
</cp:coreProperties>
</file>