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9061975-SAWAI AGRO TRADERS\"/>
    </mc:Choice>
  </mc:AlternateContent>
  <xr:revisionPtr revIDLastSave="0" documentId="13_ncr:1_{6E94337D-30A9-47B1-8BAB-C69515D8F446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Report'!$A$12:$T$82</definedName>
    <definedName name="_xlnm._FilterDatabase" localSheetId="1" hidden="1">'Dealer Report working'!$A$1:$O$52</definedName>
    <definedName name="_xlnm._FilterDatabase" localSheetId="5" hidden="1">Reco!$A$3:$AC$55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3" r:id="rId10"/>
  </pivotCaches>
</workbook>
</file>

<file path=xl/calcChain.xml><?xml version="1.0" encoding="utf-8"?>
<calcChain xmlns="http://schemas.openxmlformats.org/spreadsheetml/2006/main">
  <c r="B39" i="6" l="1"/>
  <c r="B40" i="6"/>
  <c r="B41" i="6"/>
  <c r="B42" i="6"/>
  <c r="B43" i="6"/>
  <c r="B44" i="6"/>
  <c r="B45" i="6"/>
  <c r="B46" i="6"/>
  <c r="B47" i="6"/>
  <c r="B48" i="6"/>
  <c r="B49" i="6"/>
  <c r="B50" i="6"/>
  <c r="B51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N52" i="5"/>
  <c r="N51" i="5"/>
  <c r="N50" i="5"/>
  <c r="N49" i="5"/>
  <c r="N48" i="5"/>
  <c r="N47" i="5"/>
  <c r="N46" i="5"/>
  <c r="N45" i="5"/>
  <c r="N39" i="5"/>
  <c r="N29" i="5"/>
  <c r="N28" i="5"/>
  <c r="N22" i="5"/>
  <c r="N16" i="5"/>
  <c r="N15" i="5"/>
  <c r="N13" i="5"/>
  <c r="N12" i="5"/>
  <c r="N10" i="5"/>
  <c r="N44" i="5"/>
  <c r="N43" i="5"/>
  <c r="N42" i="5"/>
  <c r="N41" i="5"/>
  <c r="N40" i="5"/>
  <c r="N38" i="5"/>
  <c r="N37" i="5"/>
  <c r="N36" i="5"/>
  <c r="N35" i="5"/>
  <c r="N34" i="5"/>
  <c r="N33" i="5"/>
  <c r="N32" i="5"/>
  <c r="N31" i="5"/>
  <c r="N30" i="5"/>
  <c r="N27" i="5"/>
  <c r="N26" i="5"/>
  <c r="N25" i="5"/>
  <c r="N24" i="5"/>
  <c r="N23" i="5"/>
  <c r="N21" i="5"/>
  <c r="N20" i="5"/>
  <c r="N19" i="5"/>
  <c r="N18" i="5"/>
  <c r="N17" i="5"/>
  <c r="N14" i="5"/>
  <c r="N11" i="5"/>
  <c r="N9" i="5"/>
  <c r="N8" i="5"/>
  <c r="N7" i="5"/>
  <c r="N6" i="5"/>
  <c r="N5" i="5"/>
  <c r="N4" i="5"/>
  <c r="N3" i="5"/>
  <c r="N2" i="5"/>
  <c r="P82" i="1"/>
  <c r="Q82" i="1" s="1"/>
  <c r="N82" i="1"/>
  <c r="R82" i="1" s="1"/>
  <c r="S82" i="1" s="1"/>
  <c r="P81" i="1"/>
  <c r="Q81" i="1" s="1"/>
  <c r="N81" i="1"/>
  <c r="O81" i="1" s="1"/>
  <c r="P80" i="1"/>
  <c r="Q80" i="1" s="1"/>
  <c r="N80" i="1"/>
  <c r="O80" i="1" s="1"/>
  <c r="P79" i="1"/>
  <c r="Q79" i="1" s="1"/>
  <c r="N79" i="1"/>
  <c r="P78" i="1"/>
  <c r="Q78" i="1" s="1"/>
  <c r="N78" i="1"/>
  <c r="P77" i="1"/>
  <c r="Q77" i="1" s="1"/>
  <c r="N77" i="1"/>
  <c r="O77" i="1" s="1"/>
  <c r="P76" i="1"/>
  <c r="Q76" i="1" s="1"/>
  <c r="N76" i="1"/>
  <c r="O76" i="1" s="1"/>
  <c r="P75" i="1"/>
  <c r="Q75" i="1" s="1"/>
  <c r="N75" i="1"/>
  <c r="P74" i="1"/>
  <c r="Q74" i="1" s="1"/>
  <c r="N74" i="1"/>
  <c r="P73" i="1"/>
  <c r="Q73" i="1" s="1"/>
  <c r="N73" i="1"/>
  <c r="O73" i="1" s="1"/>
  <c r="P72" i="1"/>
  <c r="Q72" i="1" s="1"/>
  <c r="N72" i="1"/>
  <c r="O72" i="1" s="1"/>
  <c r="P71" i="1"/>
  <c r="Q71" i="1" s="1"/>
  <c r="N71" i="1"/>
  <c r="P70" i="1"/>
  <c r="Q70" i="1" s="1"/>
  <c r="N70" i="1"/>
  <c r="P69" i="1"/>
  <c r="Q69" i="1" s="1"/>
  <c r="N69" i="1"/>
  <c r="O69" i="1" s="1"/>
  <c r="P68" i="1"/>
  <c r="Q68" i="1" s="1"/>
  <c r="N68" i="1"/>
  <c r="O68" i="1" s="1"/>
  <c r="P67" i="1"/>
  <c r="Q67" i="1" s="1"/>
  <c r="N67" i="1"/>
  <c r="R67" i="1" s="1"/>
  <c r="S67" i="1" s="1"/>
  <c r="P66" i="1"/>
  <c r="Q66" i="1" s="1"/>
  <c r="N66" i="1"/>
  <c r="P65" i="1"/>
  <c r="Q65" i="1" s="1"/>
  <c r="N65" i="1"/>
  <c r="O65" i="1" s="1"/>
  <c r="P64" i="1"/>
  <c r="Q64" i="1" s="1"/>
  <c r="N64" i="1"/>
  <c r="O64" i="1" s="1"/>
  <c r="P63" i="1"/>
  <c r="Q63" i="1" s="1"/>
  <c r="N63" i="1"/>
  <c r="P62" i="1"/>
  <c r="Q62" i="1" s="1"/>
  <c r="N62" i="1"/>
  <c r="P61" i="1"/>
  <c r="Q61" i="1" s="1"/>
  <c r="N61" i="1"/>
  <c r="O61" i="1" s="1"/>
  <c r="P60" i="1"/>
  <c r="Q60" i="1" s="1"/>
  <c r="N60" i="1"/>
  <c r="O60" i="1" s="1"/>
  <c r="P59" i="1"/>
  <c r="Q59" i="1" s="1"/>
  <c r="N59" i="1"/>
  <c r="P58" i="1"/>
  <c r="Q58" i="1" s="1"/>
  <c r="N58" i="1"/>
  <c r="P57" i="1"/>
  <c r="Q57" i="1" s="1"/>
  <c r="N57" i="1"/>
  <c r="O57" i="1" s="1"/>
  <c r="P56" i="1"/>
  <c r="Q56" i="1" s="1"/>
  <c r="N56" i="1"/>
  <c r="O56" i="1" s="1"/>
  <c r="P55" i="1"/>
  <c r="Q55" i="1" s="1"/>
  <c r="N55" i="1"/>
  <c r="P54" i="1"/>
  <c r="Q54" i="1" s="1"/>
  <c r="N54" i="1"/>
  <c r="P53" i="1"/>
  <c r="Q53" i="1" s="1"/>
  <c r="N53" i="1"/>
  <c r="O53" i="1" s="1"/>
  <c r="P52" i="1"/>
  <c r="Q52" i="1" s="1"/>
  <c r="N52" i="1"/>
  <c r="O52" i="1" s="1"/>
  <c r="P51" i="1"/>
  <c r="Q51" i="1" s="1"/>
  <c r="N51" i="1"/>
  <c r="R51" i="1" s="1"/>
  <c r="S51" i="1" s="1"/>
  <c r="P50" i="1"/>
  <c r="Q50" i="1" s="1"/>
  <c r="N50" i="1"/>
  <c r="P49" i="1"/>
  <c r="Q49" i="1" s="1"/>
  <c r="N49" i="1"/>
  <c r="O49" i="1" s="1"/>
  <c r="P48" i="1"/>
  <c r="Q48" i="1" s="1"/>
  <c r="N48" i="1"/>
  <c r="O48" i="1" s="1"/>
  <c r="P47" i="1"/>
  <c r="Q47" i="1" s="1"/>
  <c r="N47" i="1"/>
  <c r="R47" i="1" s="1"/>
  <c r="S47" i="1" s="1"/>
  <c r="P46" i="1"/>
  <c r="Q46" i="1" s="1"/>
  <c r="N46" i="1"/>
  <c r="P45" i="1"/>
  <c r="Q45" i="1" s="1"/>
  <c r="N45" i="1"/>
  <c r="O45" i="1" s="1"/>
  <c r="P44" i="1"/>
  <c r="Q44" i="1" s="1"/>
  <c r="N44" i="1"/>
  <c r="O44" i="1" s="1"/>
  <c r="P43" i="1"/>
  <c r="Q43" i="1" s="1"/>
  <c r="N43" i="1"/>
  <c r="P42" i="1"/>
  <c r="Q42" i="1" s="1"/>
  <c r="N42" i="1"/>
  <c r="R42" i="1" s="1"/>
  <c r="S42" i="1" s="1"/>
  <c r="R41" i="1"/>
  <c r="S41" i="1" s="1"/>
  <c r="P41" i="1"/>
  <c r="Q41" i="1" s="1"/>
  <c r="N41" i="1"/>
  <c r="O41" i="1" s="1"/>
  <c r="P40" i="1"/>
  <c r="Q40" i="1" s="1"/>
  <c r="N40" i="1"/>
  <c r="O40" i="1" s="1"/>
  <c r="P39" i="1"/>
  <c r="Q39" i="1" s="1"/>
  <c r="N39" i="1"/>
  <c r="P38" i="1"/>
  <c r="Q38" i="1" s="1"/>
  <c r="N38" i="1"/>
  <c r="P37" i="1"/>
  <c r="Q37" i="1" s="1"/>
  <c r="N37" i="1"/>
  <c r="O37" i="1" s="1"/>
  <c r="P36" i="1"/>
  <c r="Q36" i="1" s="1"/>
  <c r="N36" i="1"/>
  <c r="O36" i="1" s="1"/>
  <c r="P35" i="1"/>
  <c r="Q35" i="1" s="1"/>
  <c r="N35" i="1"/>
  <c r="P34" i="1"/>
  <c r="Q34" i="1" s="1"/>
  <c r="N34" i="1"/>
  <c r="P33" i="1"/>
  <c r="Q33" i="1" s="1"/>
  <c r="N33" i="1"/>
  <c r="O33" i="1" s="1"/>
  <c r="P32" i="1"/>
  <c r="Q32" i="1" s="1"/>
  <c r="N32" i="1"/>
  <c r="O32" i="1" s="1"/>
  <c r="P31" i="1"/>
  <c r="Q31" i="1" s="1"/>
  <c r="N31" i="1"/>
  <c r="P30" i="1"/>
  <c r="Q30" i="1" s="1"/>
  <c r="N30" i="1"/>
  <c r="P29" i="1"/>
  <c r="Q29" i="1" s="1"/>
  <c r="N29" i="1"/>
  <c r="O29" i="1" s="1"/>
  <c r="P28" i="1"/>
  <c r="Q28" i="1" s="1"/>
  <c r="N28" i="1"/>
  <c r="O28" i="1" s="1"/>
  <c r="P27" i="1"/>
  <c r="Q27" i="1" s="1"/>
  <c r="N27" i="1"/>
  <c r="P26" i="1"/>
  <c r="Q26" i="1" s="1"/>
  <c r="N26" i="1"/>
  <c r="R26" i="1" s="1"/>
  <c r="S26" i="1" s="1"/>
  <c r="R25" i="1"/>
  <c r="S25" i="1" s="1"/>
  <c r="P25" i="1"/>
  <c r="Q25" i="1" s="1"/>
  <c r="N25" i="1"/>
  <c r="O25" i="1" s="1"/>
  <c r="P24" i="1"/>
  <c r="Q24" i="1" s="1"/>
  <c r="N24" i="1"/>
  <c r="O24" i="1" s="1"/>
  <c r="P23" i="1"/>
  <c r="Q23" i="1" s="1"/>
  <c r="N23" i="1"/>
  <c r="P22" i="1"/>
  <c r="Q22" i="1" s="1"/>
  <c r="N22" i="1"/>
  <c r="P21" i="1"/>
  <c r="Q21" i="1" s="1"/>
  <c r="N21" i="1"/>
  <c r="O21" i="1" s="1"/>
  <c r="P20" i="1"/>
  <c r="Q20" i="1" s="1"/>
  <c r="N20" i="1"/>
  <c r="O20" i="1" s="1"/>
  <c r="P19" i="1"/>
  <c r="Q19" i="1" s="1"/>
  <c r="N19" i="1"/>
  <c r="R19" i="1" s="1"/>
  <c r="S19" i="1" s="1"/>
  <c r="P18" i="1"/>
  <c r="Q18" i="1" s="1"/>
  <c r="N18" i="1"/>
  <c r="P17" i="1"/>
  <c r="Q17" i="1" s="1"/>
  <c r="N17" i="1"/>
  <c r="O17" i="1" s="1"/>
  <c r="P16" i="1"/>
  <c r="Q16" i="1" s="1"/>
  <c r="N16" i="1"/>
  <c r="O16" i="1" s="1"/>
  <c r="P15" i="1"/>
  <c r="Q15" i="1" s="1"/>
  <c r="N15" i="1"/>
  <c r="R15" i="1" s="1"/>
  <c r="S15" i="1" s="1"/>
  <c r="P14" i="1"/>
  <c r="Q14" i="1" s="1"/>
  <c r="N14" i="1"/>
  <c r="P13" i="1"/>
  <c r="Q13" i="1" s="1"/>
  <c r="N13" i="1"/>
  <c r="O13" i="1" s="1"/>
  <c r="R35" i="1" l="1"/>
  <c r="S35" i="1" s="1"/>
  <c r="R54" i="1"/>
  <c r="S54" i="1" s="1"/>
  <c r="R58" i="1"/>
  <c r="S58" i="1" s="1"/>
  <c r="R74" i="1"/>
  <c r="S74" i="1" s="1"/>
  <c r="R77" i="1"/>
  <c r="S77" i="1" s="1"/>
  <c r="R79" i="1"/>
  <c r="S79" i="1" s="1"/>
  <c r="R45" i="1"/>
  <c r="S45" i="1" s="1"/>
  <c r="R13" i="1"/>
  <c r="S13" i="1" s="1"/>
  <c r="R22" i="1"/>
  <c r="S22" i="1" s="1"/>
  <c r="R31" i="1"/>
  <c r="S31" i="1" s="1"/>
  <c r="R38" i="1"/>
  <c r="S38" i="1" s="1"/>
  <c r="R63" i="1"/>
  <c r="S63" i="1" s="1"/>
  <c r="R70" i="1"/>
  <c r="S70" i="1" s="1"/>
  <c r="R73" i="1"/>
  <c r="S73" i="1" s="1"/>
  <c r="R14" i="1"/>
  <c r="S14" i="1" s="1"/>
  <c r="R17" i="1"/>
  <c r="S17" i="1" s="1"/>
  <c r="R39" i="1"/>
  <c r="S39" i="1" s="1"/>
  <c r="R46" i="1"/>
  <c r="S46" i="1" s="1"/>
  <c r="R49" i="1"/>
  <c r="S49" i="1" s="1"/>
  <c r="R71" i="1"/>
  <c r="S71" i="1" s="1"/>
  <c r="R78" i="1"/>
  <c r="S78" i="1" s="1"/>
  <c r="R81" i="1"/>
  <c r="S81" i="1" s="1"/>
  <c r="R18" i="1"/>
  <c r="S18" i="1" s="1"/>
  <c r="R21" i="1"/>
  <c r="S21" i="1" s="1"/>
  <c r="R43" i="1"/>
  <c r="S43" i="1" s="1"/>
  <c r="R50" i="1"/>
  <c r="S50" i="1" s="1"/>
  <c r="R53" i="1"/>
  <c r="S53" i="1" s="1"/>
  <c r="R75" i="1"/>
  <c r="S75" i="1" s="1"/>
  <c r="R57" i="1"/>
  <c r="S57" i="1" s="1"/>
  <c r="R29" i="1"/>
  <c r="S29" i="1" s="1"/>
  <c r="R61" i="1"/>
  <c r="S61" i="1" s="1"/>
  <c r="R23" i="1"/>
  <c r="S23" i="1" s="1"/>
  <c r="R30" i="1"/>
  <c r="S30" i="1" s="1"/>
  <c r="R33" i="1"/>
  <c r="S33" i="1" s="1"/>
  <c r="R55" i="1"/>
  <c r="S55" i="1" s="1"/>
  <c r="R62" i="1"/>
  <c r="S62" i="1" s="1"/>
  <c r="R65" i="1"/>
  <c r="S65" i="1" s="1"/>
  <c r="R27" i="1"/>
  <c r="S27" i="1" s="1"/>
  <c r="R34" i="1"/>
  <c r="S34" i="1" s="1"/>
  <c r="R37" i="1"/>
  <c r="S37" i="1" s="1"/>
  <c r="R59" i="1"/>
  <c r="S59" i="1" s="1"/>
  <c r="R66" i="1"/>
  <c r="S66" i="1" s="1"/>
  <c r="R69" i="1"/>
  <c r="S69" i="1" s="1"/>
  <c r="X13" i="4"/>
  <c r="V14" i="4"/>
  <c r="Z16" i="4"/>
  <c r="V18" i="4"/>
  <c r="Z20" i="4"/>
  <c r="X21" i="4"/>
  <c r="Z24" i="4"/>
  <c r="X25" i="4"/>
  <c r="V26" i="4"/>
  <c r="Z28" i="4"/>
  <c r="V30" i="4"/>
  <c r="Z32" i="4"/>
  <c r="X10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O15" i="1"/>
  <c r="O19" i="1"/>
  <c r="O23" i="1"/>
  <c r="O27" i="1"/>
  <c r="O31" i="1"/>
  <c r="O35" i="1"/>
  <c r="O39" i="1"/>
  <c r="O43" i="1"/>
  <c r="O47" i="1"/>
  <c r="O51" i="1"/>
  <c r="O55" i="1"/>
  <c r="O59" i="1"/>
  <c r="O63" i="1"/>
  <c r="O67" i="1"/>
  <c r="O71" i="1"/>
  <c r="O75" i="1"/>
  <c r="O79" i="1"/>
  <c r="R16" i="1"/>
  <c r="S16" i="1" s="1"/>
  <c r="R20" i="1"/>
  <c r="S20" i="1" s="1"/>
  <c r="R24" i="1"/>
  <c r="S24" i="1" s="1"/>
  <c r="R28" i="1"/>
  <c r="S28" i="1" s="1"/>
  <c r="R32" i="1"/>
  <c r="S32" i="1" s="1"/>
  <c r="R36" i="1"/>
  <c r="S36" i="1" s="1"/>
  <c r="R40" i="1"/>
  <c r="S40" i="1" s="1"/>
  <c r="R44" i="1"/>
  <c r="S44" i="1" s="1"/>
  <c r="R48" i="1"/>
  <c r="S48" i="1" s="1"/>
  <c r="R52" i="1"/>
  <c r="S52" i="1" s="1"/>
  <c r="R56" i="1"/>
  <c r="S56" i="1" s="1"/>
  <c r="R60" i="1"/>
  <c r="S60" i="1" s="1"/>
  <c r="R64" i="1"/>
  <c r="S64" i="1" s="1"/>
  <c r="R68" i="1"/>
  <c r="S68" i="1" s="1"/>
  <c r="R72" i="1"/>
  <c r="S72" i="1" s="1"/>
  <c r="R76" i="1"/>
  <c r="S76" i="1" s="1"/>
  <c r="R80" i="1"/>
  <c r="S80" i="1" s="1"/>
  <c r="O14" i="1"/>
  <c r="O18" i="1"/>
  <c r="O22" i="1"/>
  <c r="O26" i="1"/>
  <c r="O30" i="1"/>
  <c r="O34" i="1"/>
  <c r="O38" i="1"/>
  <c r="O42" i="1"/>
  <c r="O46" i="1"/>
  <c r="O50" i="1"/>
  <c r="O54" i="1"/>
  <c r="O58" i="1"/>
  <c r="O62" i="1"/>
  <c r="O66" i="1"/>
  <c r="O70" i="1"/>
  <c r="O74" i="1"/>
  <c r="O78" i="1"/>
  <c r="O82" i="1"/>
  <c r="AA5" i="4"/>
  <c r="AA9" i="4"/>
  <c r="AA53" i="4"/>
  <c r="Y54" i="4"/>
  <c r="V21" i="4"/>
  <c r="V25" i="4"/>
  <c r="Z27" i="4"/>
  <c r="X28" i="4"/>
  <c r="X9" i="4"/>
  <c r="Z12" i="4"/>
  <c r="AA39" i="4"/>
  <c r="Y45" i="4"/>
  <c r="Y49" i="4"/>
  <c r="Y53" i="4"/>
  <c r="Y16" i="4"/>
  <c r="Z47" i="4"/>
  <c r="V49" i="4"/>
  <c r="Z51" i="4"/>
  <c r="AA12" i="4"/>
  <c r="X33" i="4"/>
  <c r="Z36" i="4"/>
  <c r="X37" i="4"/>
  <c r="Z44" i="4"/>
  <c r="X45" i="4"/>
  <c r="V50" i="4"/>
  <c r="Z52" i="4"/>
  <c r="X53" i="4"/>
  <c r="V54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48" i="4"/>
  <c r="AA37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X19" i="4"/>
  <c r="X36" i="4"/>
  <c r="V37" i="4"/>
  <c r="Z50" i="4"/>
  <c r="X51" i="4"/>
  <c r="V52" i="4"/>
  <c r="Z54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X5" i="4"/>
  <c r="V6" i="4"/>
  <c r="Y8" i="4"/>
  <c r="Z11" i="4"/>
  <c r="Y14" i="4"/>
  <c r="Z17" i="4"/>
  <c r="Z19" i="4"/>
  <c r="Y26" i="4"/>
  <c r="Y30" i="4"/>
  <c r="Z5" i="4"/>
  <c r="Z8" i="4"/>
  <c r="Y9" i="4"/>
  <c r="Y12" i="4"/>
  <c r="AA14" i="4"/>
  <c r="Y15" i="4"/>
  <c r="Y20" i="4"/>
  <c r="Y23" i="4"/>
  <c r="AA26" i="4"/>
  <c r="V39" i="4"/>
  <c r="V7" i="4"/>
  <c r="AA15" i="4"/>
  <c r="AA18" i="4"/>
  <c r="V19" i="4"/>
  <c r="Y21" i="4"/>
  <c r="AA27" i="4"/>
  <c r="X49" i="4"/>
  <c r="Y7" i="4"/>
  <c r="Y10" i="4"/>
  <c r="Y13" i="4"/>
  <c r="AA21" i="4"/>
  <c r="X22" i="4"/>
  <c r="X43" i="4"/>
  <c r="V44" i="4"/>
  <c r="AA45" i="4"/>
  <c r="Y46" i="4"/>
  <c r="AA52" i="4"/>
  <c r="Y33" i="4"/>
  <c r="V34" i="4"/>
  <c r="Y36" i="4"/>
  <c r="Y39" i="4"/>
  <c r="Z41" i="4"/>
  <c r="Y44" i="4"/>
  <c r="V45" i="4"/>
  <c r="AA46" i="4"/>
  <c r="V48" i="4"/>
  <c r="AA49" i="4"/>
  <c r="V29" i="4"/>
  <c r="Z31" i="4"/>
  <c r="X32" i="4"/>
  <c r="X38" i="4"/>
  <c r="V41" i="4"/>
  <c r="X46" i="4"/>
  <c r="AA51" i="4"/>
  <c r="Y52" i="4"/>
  <c r="V53" i="4"/>
  <c r="Y5" i="4"/>
  <c r="X20" i="4"/>
  <c r="V9" i="4"/>
  <c r="Z10" i="4"/>
  <c r="Y6" i="4"/>
  <c r="AA8" i="4"/>
  <c r="V32" i="4"/>
  <c r="V5" i="4"/>
  <c r="AA6" i="4"/>
  <c r="AA33" i="4"/>
  <c r="AA35" i="4"/>
  <c r="AA48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AA36" i="4"/>
  <c r="AA38" i="4"/>
  <c r="V11" i="4"/>
  <c r="AA32" i="4"/>
  <c r="AA40" i="4"/>
  <c r="X48" i="4"/>
  <c r="AA30" i="4"/>
  <c r="AA34" i="4"/>
  <c r="AA42" i="4"/>
  <c r="AA5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29" i="4"/>
  <c r="Y47" i="4"/>
  <c r="X26" i="4"/>
  <c r="Y35" i="4"/>
  <c r="Y51" i="4"/>
  <c r="X24" i="4"/>
  <c r="Y27" i="4"/>
  <c r="Y37" i="4"/>
  <c r="Y43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U25" i="4" l="1"/>
  <c r="U47" i="4"/>
  <c r="U34" i="4"/>
  <c r="U14" i="4"/>
  <c r="U19" i="4"/>
  <c r="W54" i="4"/>
  <c r="W27" i="4"/>
  <c r="W24" i="4"/>
  <c r="W25" i="4"/>
  <c r="W47" i="4"/>
  <c r="W34" i="4"/>
  <c r="W32" i="4"/>
  <c r="W38" i="4"/>
  <c r="W6" i="4"/>
  <c r="W8" i="4"/>
  <c r="W14" i="4"/>
  <c r="W42" i="4"/>
  <c r="W44" i="4"/>
  <c r="W15" i="4"/>
  <c r="W31" i="4"/>
  <c r="W9" i="4"/>
  <c r="W12" i="4"/>
  <c r="W13" i="4"/>
  <c r="W19" i="4"/>
  <c r="W17" i="4"/>
  <c r="W21" i="4"/>
  <c r="W51" i="4"/>
  <c r="W52" i="4"/>
  <c r="W33" i="4"/>
  <c r="U32" i="4"/>
  <c r="U42" i="4"/>
  <c r="U9" i="4"/>
  <c r="U51" i="4"/>
  <c r="AB54" i="4"/>
  <c r="AB27" i="4"/>
  <c r="AB24" i="4"/>
  <c r="AB25" i="4"/>
  <c r="AB47" i="4"/>
  <c r="AB34" i="4"/>
  <c r="AB32" i="4"/>
  <c r="AB38" i="4"/>
  <c r="AB6" i="4"/>
  <c r="AB8" i="4"/>
  <c r="AB14" i="4"/>
  <c r="AB42" i="4"/>
  <c r="AB44" i="4"/>
  <c r="AB15" i="4"/>
  <c r="AB31" i="4"/>
  <c r="AB9" i="4"/>
  <c r="AB12" i="4"/>
  <c r="AB13" i="4"/>
  <c r="AB19" i="4"/>
  <c r="AB17" i="4"/>
  <c r="AB21" i="4"/>
  <c r="AB51" i="4"/>
  <c r="AB52" i="4"/>
  <c r="AB33" i="4"/>
  <c r="U27" i="4"/>
  <c r="U8" i="4"/>
  <c r="U15" i="4"/>
  <c r="U13" i="4"/>
  <c r="U52" i="4"/>
  <c r="T26" i="4"/>
  <c r="T7" i="4"/>
  <c r="T48" i="4"/>
  <c r="T11" i="4"/>
  <c r="T23" i="4"/>
  <c r="T30" i="4"/>
  <c r="U50" i="4"/>
  <c r="U26" i="4"/>
  <c r="U46" i="4"/>
  <c r="U40" i="4"/>
  <c r="U41" i="4"/>
  <c r="U36" i="4"/>
  <c r="U39" i="4"/>
  <c r="U45" i="4"/>
  <c r="U7" i="4"/>
  <c r="U49" i="4"/>
  <c r="U29" i="4"/>
  <c r="U43" i="4"/>
  <c r="U48" i="4"/>
  <c r="U22" i="4"/>
  <c r="U53" i="4"/>
  <c r="U5" i="4"/>
  <c r="U10" i="4"/>
  <c r="U11" i="4"/>
  <c r="U16" i="4"/>
  <c r="U18" i="4"/>
  <c r="U20" i="4"/>
  <c r="U23" i="4"/>
  <c r="U28" i="4"/>
  <c r="U30" i="4"/>
  <c r="U35" i="4"/>
  <c r="U38" i="4"/>
  <c r="U44" i="4"/>
  <c r="U12" i="4"/>
  <c r="U33" i="4"/>
  <c r="T40" i="4"/>
  <c r="T39" i="4"/>
  <c r="T49" i="4"/>
  <c r="T22" i="4"/>
  <c r="T10" i="4"/>
  <c r="T20" i="4"/>
  <c r="T35" i="4"/>
  <c r="W50" i="4"/>
  <c r="W26" i="4"/>
  <c r="W46" i="4"/>
  <c r="W40" i="4"/>
  <c r="W41" i="4"/>
  <c r="W36" i="4"/>
  <c r="W39" i="4"/>
  <c r="W45" i="4"/>
  <c r="W7" i="4"/>
  <c r="W49" i="4"/>
  <c r="W29" i="4"/>
  <c r="W43" i="4"/>
  <c r="W48" i="4"/>
  <c r="W22" i="4"/>
  <c r="W53" i="4"/>
  <c r="W5" i="4"/>
  <c r="W10" i="4"/>
  <c r="W11" i="4"/>
  <c r="W16" i="4"/>
  <c r="W18" i="4"/>
  <c r="W20" i="4"/>
  <c r="W23" i="4"/>
  <c r="W28" i="4"/>
  <c r="W30" i="4"/>
  <c r="W35" i="4"/>
  <c r="U54" i="4"/>
  <c r="U6" i="4"/>
  <c r="U31" i="4"/>
  <c r="U17" i="4"/>
  <c r="T50" i="4"/>
  <c r="T41" i="4"/>
  <c r="T45" i="4"/>
  <c r="T43" i="4"/>
  <c r="T53" i="4"/>
  <c r="T16" i="4"/>
  <c r="T18" i="4"/>
  <c r="T28" i="4"/>
  <c r="AB50" i="4"/>
  <c r="AB26" i="4"/>
  <c r="AB46" i="4"/>
  <c r="AB40" i="4"/>
  <c r="AB41" i="4"/>
  <c r="AB36" i="4"/>
  <c r="AB39" i="4"/>
  <c r="AB45" i="4"/>
  <c r="AB7" i="4"/>
  <c r="AB49" i="4"/>
  <c r="AB29" i="4"/>
  <c r="AB43" i="4"/>
  <c r="AB48" i="4"/>
  <c r="AB22" i="4"/>
  <c r="AB53" i="4"/>
  <c r="AB5" i="4"/>
  <c r="AB10" i="4"/>
  <c r="AB11" i="4"/>
  <c r="AB16" i="4"/>
  <c r="AB18" i="4"/>
  <c r="AB20" i="4"/>
  <c r="AB23" i="4"/>
  <c r="AB28" i="4"/>
  <c r="AB30" i="4"/>
  <c r="AB35" i="4"/>
  <c r="U24" i="4"/>
  <c r="U21" i="4"/>
  <c r="T46" i="4"/>
  <c r="T36" i="4"/>
  <c r="T29" i="4"/>
  <c r="T5" i="4"/>
  <c r="T54" i="4"/>
  <c r="AC54" i="4" s="1"/>
  <c r="T27" i="4"/>
  <c r="AC27" i="4" s="1"/>
  <c r="T24" i="4"/>
  <c r="T25" i="4"/>
  <c r="T47" i="4"/>
  <c r="T34" i="4"/>
  <c r="T32" i="4"/>
  <c r="T38" i="4"/>
  <c r="T6" i="4"/>
  <c r="AC6" i="4" s="1"/>
  <c r="T8" i="4"/>
  <c r="AC8" i="4" s="1"/>
  <c r="T14" i="4"/>
  <c r="T42" i="4"/>
  <c r="T44" i="4"/>
  <c r="T15" i="4"/>
  <c r="T31" i="4"/>
  <c r="T9" i="4"/>
  <c r="T12" i="4"/>
  <c r="AC12" i="4" s="1"/>
  <c r="T13" i="4"/>
  <c r="AC13" i="4" s="1"/>
  <c r="T19" i="4"/>
  <c r="T17" i="4"/>
  <c r="T21" i="4"/>
  <c r="T51" i="4"/>
  <c r="T52" i="4"/>
  <c r="T33" i="4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3" i="2"/>
  <c r="H3" i="2"/>
  <c r="F3" i="2"/>
  <c r="E3" i="2"/>
  <c r="AC33" i="4" l="1"/>
  <c r="AC9" i="4"/>
  <c r="AC38" i="4"/>
  <c r="AC36" i="4"/>
  <c r="AC17" i="4"/>
  <c r="AC42" i="4"/>
  <c r="AC25" i="4"/>
  <c r="AC21" i="4"/>
  <c r="AC44" i="4"/>
  <c r="AC47" i="4"/>
  <c r="AC19" i="4"/>
  <c r="AC14" i="4"/>
  <c r="AC24" i="4"/>
  <c r="AC5" i="4"/>
  <c r="AC52" i="4"/>
  <c r="AC31" i="4"/>
  <c r="AC32" i="4"/>
  <c r="AC45" i="4"/>
  <c r="AC35" i="4"/>
  <c r="AC7" i="4"/>
  <c r="AC18" i="4"/>
  <c r="AC49" i="4"/>
  <c r="AC30" i="4"/>
  <c r="AC51" i="4"/>
  <c r="AC15" i="4"/>
  <c r="AC34" i="4"/>
  <c r="AC29" i="4"/>
  <c r="AC16" i="4"/>
  <c r="AC41" i="4"/>
  <c r="AC39" i="4"/>
  <c r="AC23" i="4"/>
  <c r="AC26" i="4"/>
  <c r="T37" i="4"/>
  <c r="U37" i="4"/>
  <c r="AC53" i="4"/>
  <c r="AC50" i="4"/>
  <c r="AC10" i="4"/>
  <c r="AC40" i="4"/>
  <c r="AC11" i="4"/>
  <c r="W37" i="4"/>
  <c r="AB37" i="4"/>
  <c r="AC46" i="4"/>
  <c r="AC28" i="4"/>
  <c r="AC43" i="4"/>
  <c r="AC48" i="4"/>
  <c r="AC37" i="4" l="1"/>
  <c r="B2" i="6"/>
  <c r="B3" i="6"/>
  <c r="B1" i="6"/>
  <c r="M184" i="2" l="1"/>
  <c r="L184" i="2"/>
  <c r="K184" i="2"/>
  <c r="J184" i="2"/>
  <c r="I184" i="2"/>
  <c r="H184" i="2"/>
  <c r="G184" i="2"/>
  <c r="F184" i="2"/>
  <c r="E184" i="2"/>
  <c r="S55" i="4" l="1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B4" i="4"/>
  <c r="AA4" i="4"/>
  <c r="Z4" i="4"/>
  <c r="Y4" i="4"/>
  <c r="X4" i="4"/>
  <c r="W4" i="4"/>
  <c r="V4" i="4"/>
  <c r="U4" i="4"/>
  <c r="T4" i="4"/>
  <c r="AC4" i="4" l="1"/>
  <c r="V55" i="4"/>
  <c r="Z55" i="4"/>
  <c r="W55" i="4"/>
  <c r="AA55" i="4"/>
  <c r="T55" i="4"/>
  <c r="X55" i="4"/>
  <c r="AB55" i="4"/>
  <c r="U55" i="4"/>
  <c r="Y55" i="4"/>
</calcChain>
</file>

<file path=xl/sharedStrings.xml><?xml version="1.0" encoding="utf-8"?>
<sst xmlns="http://schemas.openxmlformats.org/spreadsheetml/2006/main" count="604" uniqueCount="193">
  <si>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</si>
  <si>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</si>
  <si>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</si>
  <si>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</si>
  <si>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</si>
  <si>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</si>
  <si>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</si>
  <si>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</si>
  <si>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</si>
  <si>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</si>
  <si>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</si>
  <si>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</si>
  <si>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</si>
  <si>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</si>
  <si>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</si>
  <si>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</si>
  <si>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</si>
  <si>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</si>
  <si>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</si>
  <si>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</si>
  <si>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</si>
  <si>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</si>
  <si>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</si>
  <si>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</si>
  <si>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</si>
  <si>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</si>
  <si>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</si>
  <si>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</si>
  <si>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</si>
  <si>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</si>
  <si>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</si>
  <si>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</si>
  <si>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</si>
  <si>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</si>
  <si>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</si>
  <si>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</si>
  <si>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</si>
  <si>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</si>
  <si>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</si>
  <si>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</si>
  <si>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</si>
  <si>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</si>
  <si>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</si>
  <si>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</si>
  <si>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</si>
  <si>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</si>
  <si>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</si>
  <si>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</si>
  <si>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</si>
  <si>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</si>
  <si>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</si>
  <si>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</si>
  <si>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</si>
  <si>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</si>
  <si>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</si>
  <si>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Zylem Report - 01-Apr-2020 TO 31-Dec-2020</t>
  </si>
  <si>
    <t>Dealer Report - 01-Apr-2020 TO 31-Dec-2020</t>
  </si>
  <si>
    <t>Sawai Agro Traders</t>
  </si>
  <si>
    <t>Bus Stand - Bhopalgarh</t>
  </si>
  <si>
    <t>Distt. - Jodhpur (Raj.)</t>
  </si>
  <si>
    <t>Bayer CP</t>
  </si>
  <si>
    <t>Stock Category Summary</t>
  </si>
  <si>
    <t>1-Apr-2020 to 5-Jan-2021</t>
  </si>
  <si>
    <t>Sawai Agro Traders - (from 1-Apr-2020)</t>
  </si>
  <si>
    <t>Stock details for : Our Stock with us &amp; Third Party</t>
  </si>
  <si>
    <t>SAPLPur</t>
  </si>
  <si>
    <t>SAPLCls</t>
  </si>
  <si>
    <t>Admire 70% WG - 75 Gm.</t>
  </si>
  <si>
    <t>Aliette 80% WP - 1 Kg.</t>
  </si>
  <si>
    <t>Aliette 80% WP - 250 Gm.</t>
  </si>
  <si>
    <t>Aliette 80% WP - 250 Gm. (5 Kg.)</t>
  </si>
  <si>
    <t>Aliette 80% WP - 500 Gm.</t>
  </si>
  <si>
    <t>Ambition - 1 Lit.</t>
  </si>
  <si>
    <t>Ambition - 250 Ml.</t>
  </si>
  <si>
    <t>Ambition - 500 Ml.</t>
  </si>
  <si>
    <t>Antracol 70 WP - 1 Kg.</t>
  </si>
  <si>
    <t>Antracol 70 WP - 250 Gm.</t>
  </si>
  <si>
    <t>Antracol 70 WP - 500 Gm.</t>
  </si>
  <si>
    <t>Confidor 17.8% SL - 100 Ml.</t>
  </si>
  <si>
    <t>Confidor 17.8% SL - 1 Lit.</t>
  </si>
  <si>
    <t>Confidor 17.8% SL - 250 Ml.</t>
  </si>
  <si>
    <t>Confidor 17.8% SL - 500 Ml.</t>
  </si>
  <si>
    <t>ConfidorSuper 30.5%SC - 100 Ml.</t>
  </si>
  <si>
    <t>ConfidorSuper 30.5% SC - 250 Ml.</t>
  </si>
  <si>
    <t>Decis 100 - 250 Ml.</t>
  </si>
  <si>
    <t>Decis 2.8 EC - 1 Lit.</t>
  </si>
  <si>
    <t>Ethrel 39SL - 500 Ml.</t>
  </si>
  <si>
    <t>Evergol Xtend - 40 Ml.</t>
  </si>
  <si>
    <t>Fame 39.35% SC - 100 Ml.</t>
  </si>
  <si>
    <t>Fame 39.35% SC - 10 Ml.</t>
  </si>
  <si>
    <t>Fame 39.35% SC - 250 Ml.</t>
  </si>
  <si>
    <t>Fame 39.35% SC - 500 Ml.</t>
  </si>
  <si>
    <t>Fame 39.35% SC - 50 Ml.</t>
  </si>
  <si>
    <t>Folicure 250 EC - 500 Ml.</t>
  </si>
  <si>
    <t>Gaucho 600 FS - 100 Ml.</t>
  </si>
  <si>
    <t>Purchase bill pending</t>
  </si>
  <si>
    <t>Gaucho 600 FS - 1 Lit.</t>
  </si>
  <si>
    <t>Gaucho 600 FS - 250 Ml.</t>
  </si>
  <si>
    <t>Gaucho 600 FS - 50 Ml.</t>
  </si>
  <si>
    <t>Laudis SC630 - 57.5 Ml.</t>
  </si>
  <si>
    <t>Luna Experience 400 SC - 250 ML.</t>
  </si>
  <si>
    <t>Movento Energy - 1 Lit.</t>
  </si>
  <si>
    <t>Movento Energy - 250 Ml.</t>
  </si>
  <si>
    <t>Nativo 75 WG - 100 Gm.</t>
  </si>
  <si>
    <t>Nativo 75 WG - 250 Gm.</t>
  </si>
  <si>
    <t>Oberon 22.9% SC - 100 Ml.</t>
  </si>
  <si>
    <t>Oberon 22.9% SC - 200 Ml.</t>
  </si>
  <si>
    <t>Planofix 4.5% SL - 100 Ml.</t>
  </si>
  <si>
    <t>Planofix 4.5% SL - 250 Ml.</t>
  </si>
  <si>
    <t>Raft 6% EC - 1 Lit.</t>
  </si>
  <si>
    <t>Raxil 2% DS - 100 Gm.</t>
  </si>
  <si>
    <t>Raxil 2% DS - 40 Gm.</t>
  </si>
  <si>
    <t>Raxil Easy 5.36% W/W - 100 Ml.</t>
  </si>
  <si>
    <t>Regent 0.3% GR - 25 Kg.</t>
  </si>
  <si>
    <t>Regent 0.3% GR - 5 Kg.</t>
  </si>
  <si>
    <t>Regent 5% SC - 1 Lit.</t>
  </si>
  <si>
    <t>Regent 5% SC - 250 Ml.</t>
  </si>
  <si>
    <t>Regent 5% SC - 500 Ml.</t>
  </si>
  <si>
    <t>Regent Ultra 0.6% GR - 4 Kg.</t>
  </si>
  <si>
    <t>Sivanto Prime 17.09% SL - 1 Lit.</t>
  </si>
  <si>
    <t>Sivanto Prime 17.09% SL - 500 Ml.</t>
  </si>
  <si>
    <t>Solomon 28.3% WW - 100 Ml.</t>
  </si>
  <si>
    <t>Solomon 28.3% WW - 250 Ml.</t>
  </si>
  <si>
    <t>Solomon 28.3% WW - 500 Ml.</t>
  </si>
  <si>
    <t>Velum Prime 34.48% SC - 500 Ml.</t>
  </si>
  <si>
    <t>Whipsuper 9.3% EC - 1 Lit.</t>
  </si>
  <si>
    <t>Whipsuper 9.3% EC - 250 Ml.</t>
  </si>
  <si>
    <t>Whipsuper 9.3% EC - 500 Ml.</t>
  </si>
  <si>
    <t>5210 Proagro Mustard - 1 Kg.</t>
  </si>
  <si>
    <t>5222 Proagro Mustard - 1 Kg.</t>
  </si>
  <si>
    <t>9072 PA Hy. Millet - 2.25 Kg.</t>
  </si>
  <si>
    <t>9444 Hy. Millet - 1.5 Kg.</t>
  </si>
  <si>
    <t>9444 Hy. Millet - 4.5 Kg.</t>
  </si>
  <si>
    <t>9450 Hy. Millet - 1.5 Kg.</t>
  </si>
  <si>
    <t>Surpass 7007 BG II - 450 Gm.</t>
  </si>
  <si>
    <t>Surpass 7172 BG II - 450 Gm.</t>
  </si>
  <si>
    <t>Surpass 7272 BG II - 450 Gm.</t>
  </si>
  <si>
    <t>Surpass Safal 555 NON BG - 120 Gm.</t>
  </si>
  <si>
    <t>ALIETTE WP80 10X1KG BAG IN</t>
  </si>
  <si>
    <t>ALIETTE WP80 20X500GR BAG IN</t>
  </si>
  <si>
    <t>AMBITION 10X1L BOT IN</t>
  </si>
  <si>
    <t>AMBITION 40X250ML BOT IN</t>
  </si>
  <si>
    <t>AMBITION 20X500ML BOT IN</t>
  </si>
  <si>
    <t>ANTRACOL (T) WP70 10X1KG BAG IN</t>
  </si>
  <si>
    <t>ANTRACOL (T) WP70 20X500GR BAG IN</t>
  </si>
  <si>
    <t>CONFIDOR SUPER (T) SC350 50X100ML BOT IN</t>
  </si>
  <si>
    <t>CONFIDOR SUPER (T) SC350 20X250ML BOT IN</t>
  </si>
  <si>
    <t>DECIS EC101-2 40X250ML BOT IN</t>
  </si>
  <si>
    <t>DECIS EC 28 10X1L BOT IN</t>
  </si>
  <si>
    <t>ETHREL SL39 20X500ML BOT IN</t>
  </si>
  <si>
    <t>EVERGOL XTEND FS308 100X40ML BOT IN</t>
  </si>
  <si>
    <t>FAME (T) SC480 20X100ML BOT IN</t>
  </si>
  <si>
    <t>FAME (T) SC480 8X250ML BOT IN</t>
  </si>
  <si>
    <t>FAME (T) SC480 4X500ML BOT IN</t>
  </si>
  <si>
    <t>FAME (T) SC480 40X50ML BOT IN</t>
  </si>
  <si>
    <t>GAUCHO FS600 2X(5X1L) BOT IN</t>
  </si>
  <si>
    <t>GAUCHO FS600 40X250ML BOT IN</t>
  </si>
  <si>
    <t>GAUCHO FS600 100X50ML BOT IN</t>
  </si>
  <si>
    <t>LAUDIS SC630 10X57.5ML BOT IN</t>
  </si>
  <si>
    <t>MOVENTO ENERGY SC240 10X1L BOT IN</t>
  </si>
  <si>
    <t>NATIVO WG75 50X100GR BAG IN</t>
  </si>
  <si>
    <t>OBERON (T) SC240 50X100ML BOT IN</t>
  </si>
  <si>
    <t>PLANOFIX SL4 5 50X100ML BOT IN</t>
  </si>
  <si>
    <t>PLANOFIX SL4 5 40X250ML BOT IN</t>
  </si>
  <si>
    <t>RAFT EC60 10X1L BOT IN</t>
  </si>
  <si>
    <t>REGENT GR0 3 1X25KG BOX WW</t>
  </si>
  <si>
    <t>REGENT GR0 3 4X5KG BAG IN</t>
  </si>
  <si>
    <t>REGENT (T) SC50 10X1L BOT IN</t>
  </si>
  <si>
    <t>REGENT (T) SC50 20X250ML BOT IN</t>
  </si>
  <si>
    <t>REGENT (T) SC50 20X500ML BOT IN</t>
  </si>
  <si>
    <t>REGENT ULTRA GR0 6 5X4KG BAG IN</t>
  </si>
  <si>
    <t>SIVANTO PRIME SL200 10X1L BOT IN</t>
  </si>
  <si>
    <t>SIVANTO PRIME SL200 20X500ML BOT IN</t>
  </si>
  <si>
    <t>SOLOMON OD300 40X250ML BOT IN</t>
  </si>
  <si>
    <t>SOLOMON OD300 20X500ML BOT IN</t>
  </si>
  <si>
    <t>VELUM PRIME SC400 20X500ML BOT IN</t>
  </si>
  <si>
    <t>WHIPSUPER (T) EC90 10X1L BOT IN</t>
  </si>
  <si>
    <t>WHIPSUPER (T) EC90 40X250ML BOT IN</t>
  </si>
  <si>
    <t>WHIPSUPER (T) EC90 20X500ML BOT IN</t>
  </si>
  <si>
    <t>MUSTARD PA 5210 (LOC) 30X1KG BAG IN</t>
  </si>
  <si>
    <t>MUSTARD 5222 30X1KG BAG IN</t>
  </si>
  <si>
    <t>MILLET PA 9072 (LOC) 12X2.25KG BAG IN</t>
  </si>
  <si>
    <t>MILLET HYBRID 9444 20X1.5KG BAG IN</t>
  </si>
  <si>
    <t>MILLET HYBRID 9444 (G) 6X4 5KG BAG IN</t>
  </si>
  <si>
    <t>MILLET HYBRID 9450 20X1 5KG BAG IN</t>
  </si>
  <si>
    <t>SURPASS 7007 BG2 20X450GR BOX IN</t>
  </si>
  <si>
    <t>SURPASS 7172 BG2 20X450GR BAG IN</t>
  </si>
  <si>
    <t>SURPASS 7272 BG2 (LOC) 20X450G BAG IN</t>
  </si>
  <si>
    <t>DISCOUNTINUE PRODUCT</t>
  </si>
  <si>
    <t>DISTRIBUTOR:Sawai Agro Traders,</t>
  </si>
  <si>
    <t>GRANDTOTAL</t>
  </si>
  <si>
    <t>Stock and Sales FOR THE PERIOD 01-Apr-2020 TO 05-Jan-2021</t>
  </si>
  <si>
    <t>Generated on 1/12/2021 7:18:30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</si>
</sst>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.00&quot; Pc.&quot;"/>
    <numFmt numFmtId="171" formatCode="&quot;&quot;0.00&quot; Crtn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49" fontId="6" fillId="0" borderId="24" xfId="0" applyNumberFormat="1" applyFont="1" applyBorder="1" applyAlignment="1">
      <alignment horizontal="left" vertical="top" indent="1"/>
    </xf>
    <xf numFmtId="49" fontId="6" fillId="0" borderId="0" xfId="0" applyNumberFormat="1" applyFont="1" applyAlignment="1">
      <alignment horizontal="left" vertical="top" inden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left" vertical="top" indent="1"/>
    </xf>
    <xf numFmtId="49" fontId="12" fillId="0" borderId="22" xfId="0" applyNumberFormat="1" applyFont="1" applyBorder="1" applyAlignment="1">
      <alignment horizontal="center" vertical="top" wrapText="1"/>
    </xf>
    <xf numFmtId="49" fontId="12" fillId="0" borderId="0" xfId="0" applyNumberFormat="1" applyFont="1" applyAlignment="1">
      <alignment horizontal="center" vertical="top" wrapText="1"/>
    </xf>
    <xf numFmtId="49" fontId="6" fillId="0" borderId="28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left" vertical="top" indent="1"/>
    </xf>
    <xf numFmtId="49" fontId="7" fillId="0" borderId="29" xfId="0" applyNumberFormat="1" applyFont="1" applyBorder="1" applyAlignment="1">
      <alignment horizontal="center" vertical="top"/>
    </xf>
    <xf numFmtId="49" fontId="12" fillId="0" borderId="29" xfId="0" applyNumberFormat="1" applyFont="1" applyBorder="1" applyAlignment="1">
      <alignment horizontal="center" vertical="top"/>
    </xf>
    <xf numFmtId="49" fontId="7" fillId="0" borderId="22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66" fontId="7" fillId="0" borderId="30" xfId="0" applyNumberFormat="1" applyFont="1" applyBorder="1" applyAlignment="1">
      <alignment horizontal="right" vertical="top"/>
    </xf>
    <xf numFmtId="166" fontId="0" fillId="0" borderId="0" xfId="0" applyNumberFormat="1"/>
    <xf numFmtId="170" fontId="7" fillId="0" borderId="22" xfId="0" applyNumberFormat="1" applyFont="1" applyBorder="1" applyAlignment="1">
      <alignment horizontal="right" vertical="top"/>
    </xf>
    <xf numFmtId="167" fontId="12" fillId="0" borderId="22" xfId="0" applyNumberFormat="1" applyFont="1" applyBorder="1" applyAlignment="1">
      <alignment horizontal="right" vertical="top"/>
    </xf>
    <xf numFmtId="167" fontId="7" fillId="0" borderId="27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66" fontId="7" fillId="0" borderId="27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166" fontId="12" fillId="0" borderId="30" xfId="0" applyNumberFormat="1" applyFont="1" applyBorder="1" applyAlignment="1">
      <alignment horizontal="right" vertical="top"/>
    </xf>
    <xf numFmtId="170" fontId="7" fillId="0" borderId="23" xfId="0" applyNumberFormat="1" applyFont="1" applyBorder="1" applyAlignment="1">
      <alignment horizontal="right" vertical="top"/>
    </xf>
    <xf numFmtId="167" fontId="7" fillId="0" borderId="28" xfId="0" applyNumberFormat="1" applyFont="1" applyBorder="1" applyAlignment="1">
      <alignment horizontal="right" vertical="top"/>
    </xf>
    <xf numFmtId="166" fontId="12" fillId="0" borderId="27" xfId="0" applyNumberFormat="1" applyFont="1" applyBorder="1" applyAlignment="1">
      <alignment horizontal="right" vertical="top"/>
    </xf>
    <xf numFmtId="167" fontId="7" fillId="0" borderId="31" xfId="0" applyNumberFormat="1" applyFont="1" applyBorder="1" applyAlignment="1">
      <alignment horizontal="right" vertical="top"/>
    </xf>
    <xf numFmtId="166" fontId="7" fillId="0" borderId="29" xfId="0" applyNumberFormat="1" applyFont="1" applyBorder="1" applyAlignment="1">
      <alignment horizontal="right" vertical="top"/>
    </xf>
    <xf numFmtId="166" fontId="12" fillId="0" borderId="29" xfId="0" applyNumberFormat="1" applyFont="1" applyBorder="1" applyAlignment="1">
      <alignment horizontal="right" vertical="top"/>
    </xf>
    <xf numFmtId="170" fontId="7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67" fontId="7" fillId="0" borderId="32" xfId="0" applyNumberFormat="1" applyFont="1" applyBorder="1" applyAlignment="1">
      <alignment horizontal="right" vertical="top"/>
    </xf>
    <xf numFmtId="166" fontId="7" fillId="0" borderId="26" xfId="0" applyNumberFormat="1" applyFont="1" applyBorder="1" applyAlignment="1">
      <alignment horizontal="right" vertical="top"/>
    </xf>
    <xf numFmtId="166" fontId="12" fillId="0" borderId="25" xfId="0" applyNumberFormat="1" applyFont="1" applyBorder="1" applyAlignment="1">
      <alignment horizontal="right" vertical="top"/>
    </xf>
    <xf numFmtId="166" fontId="7" fillId="0" borderId="25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9061975/BAYERProductwiseStocknSalesFrom01-Apr-2020To31-Dec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5210 Proagro Mustard - 1 Kg.</v>
          </cell>
          <cell r="B2" t="str">
            <v>5210 Proagro Mustard - 1 Kg.-Pc.</v>
          </cell>
          <cell r="C2">
            <v>1</v>
          </cell>
          <cell r="D2">
            <v>0</v>
          </cell>
          <cell r="E2">
            <v>60</v>
          </cell>
          <cell r="F2">
            <v>0</v>
          </cell>
          <cell r="G2">
            <v>60</v>
          </cell>
          <cell r="H2">
            <v>60</v>
          </cell>
          <cell r="I2">
            <v>0</v>
          </cell>
          <cell r="J2">
            <v>60</v>
          </cell>
        </row>
        <row r="3">
          <cell r="A3" t="str">
            <v>5222 Proagro Mustard - 1 Kg.</v>
          </cell>
          <cell r="B3" t="str">
            <v>5222 Proagro Mustard - 1 Kg.-Pc.</v>
          </cell>
          <cell r="C3">
            <v>1</v>
          </cell>
          <cell r="D3">
            <v>0</v>
          </cell>
          <cell r="E3">
            <v>450</v>
          </cell>
          <cell r="F3">
            <v>0</v>
          </cell>
          <cell r="G3">
            <v>450</v>
          </cell>
          <cell r="H3">
            <v>450</v>
          </cell>
          <cell r="I3">
            <v>0</v>
          </cell>
          <cell r="J3">
            <v>450</v>
          </cell>
        </row>
        <row r="4">
          <cell r="A4" t="str">
            <v>9072 PA Hy. Millet - 2.25 Kg.</v>
          </cell>
          <cell r="B4" t="str">
            <v>9072 PA Hy. Millet - 2.25 Kg.-Pc.</v>
          </cell>
          <cell r="C4">
            <v>1</v>
          </cell>
          <cell r="D4">
            <v>0</v>
          </cell>
          <cell r="E4">
            <v>1247</v>
          </cell>
          <cell r="F4">
            <v>0</v>
          </cell>
          <cell r="G4">
            <v>1247</v>
          </cell>
          <cell r="H4">
            <v>1247</v>
          </cell>
          <cell r="I4">
            <v>0</v>
          </cell>
          <cell r="J4">
            <v>1247</v>
          </cell>
        </row>
        <row r="5">
          <cell r="A5" t="str">
            <v>9444 Hy. Millet - 1.5 Kg.</v>
          </cell>
          <cell r="B5" t="str">
            <v>9444 Hy. Millet - 1.5 Kg.-Pc.</v>
          </cell>
          <cell r="C5">
            <v>1</v>
          </cell>
          <cell r="D5">
            <v>0</v>
          </cell>
          <cell r="E5">
            <v>7459</v>
          </cell>
          <cell r="F5">
            <v>0</v>
          </cell>
          <cell r="G5">
            <v>7459</v>
          </cell>
          <cell r="H5">
            <v>7459</v>
          </cell>
          <cell r="I5">
            <v>0</v>
          </cell>
          <cell r="J5">
            <v>7459</v>
          </cell>
        </row>
        <row r="6">
          <cell r="A6" t="str">
            <v>9444 Hy. Millet - 4.5 Kg.</v>
          </cell>
          <cell r="B6" t="str">
            <v>9444 Hy. Millet - 4.5 Kg.-Pc.</v>
          </cell>
          <cell r="C6">
            <v>1</v>
          </cell>
          <cell r="D6">
            <v>0</v>
          </cell>
          <cell r="E6">
            <v>744</v>
          </cell>
          <cell r="F6">
            <v>0</v>
          </cell>
          <cell r="G6">
            <v>744</v>
          </cell>
          <cell r="H6">
            <v>744</v>
          </cell>
          <cell r="I6">
            <v>0</v>
          </cell>
          <cell r="J6">
            <v>744</v>
          </cell>
        </row>
        <row r="7">
          <cell r="A7" t="str">
            <v>9450 Hy. Millet - 1.5 Kg.</v>
          </cell>
          <cell r="B7" t="str">
            <v>9450 Hy. Millet - 1.5 Kg.-Pc.</v>
          </cell>
          <cell r="C7">
            <v>1</v>
          </cell>
          <cell r="D7">
            <v>0</v>
          </cell>
          <cell r="E7">
            <v>969</v>
          </cell>
          <cell r="F7">
            <v>0</v>
          </cell>
          <cell r="G7">
            <v>969</v>
          </cell>
          <cell r="H7">
            <v>969</v>
          </cell>
          <cell r="I7">
            <v>0</v>
          </cell>
          <cell r="J7">
            <v>969</v>
          </cell>
        </row>
        <row r="8">
          <cell r="A8" t="str">
            <v>Admire 70% WG - 75 Gm.</v>
          </cell>
          <cell r="B8" t="str">
            <v>Admire 70% WG - 75 Gm.-Pc.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Aliette 80% WP - 1 Kg.</v>
          </cell>
          <cell r="B9" t="str">
            <v>Aliette 80% WP - 1 Kg.-Pc.</v>
          </cell>
          <cell r="C9">
            <v>1</v>
          </cell>
          <cell r="D9">
            <v>0</v>
          </cell>
          <cell r="E9">
            <v>510</v>
          </cell>
          <cell r="F9">
            <v>0</v>
          </cell>
          <cell r="G9">
            <v>510</v>
          </cell>
          <cell r="H9">
            <v>40</v>
          </cell>
          <cell r="I9">
            <v>0</v>
          </cell>
          <cell r="J9">
            <v>40</v>
          </cell>
        </row>
        <row r="10">
          <cell r="A10" t="str">
            <v>Aliette 80% WP - 250 Gm.</v>
          </cell>
          <cell r="B10" t="str">
            <v>Aliette 80% WP - 250 Gm.-Pc.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A11" t="str">
            <v>Aliette 80% WP - 250 Gm. (5 Kg.)</v>
          </cell>
          <cell r="B11" t="str">
            <v>Aliette 80% WP - 250 Gm. (5 Kg.)-Pc.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Aliette 80% WP - 500 Gm.</v>
          </cell>
          <cell r="B12" t="str">
            <v>Aliette 80% WP - 500 Gm.-Pc.</v>
          </cell>
          <cell r="C12">
            <v>1</v>
          </cell>
          <cell r="D12">
            <v>0</v>
          </cell>
          <cell r="E12">
            <v>1000</v>
          </cell>
          <cell r="F12">
            <v>0</v>
          </cell>
          <cell r="G12">
            <v>1000</v>
          </cell>
          <cell r="H12">
            <v>50</v>
          </cell>
          <cell r="I12">
            <v>0</v>
          </cell>
          <cell r="J12">
            <v>50</v>
          </cell>
        </row>
        <row r="13">
          <cell r="A13" t="str">
            <v>Ambition - 1 Lit.</v>
          </cell>
          <cell r="B13" t="str">
            <v>Ambition - 1 Lit.-Pc.</v>
          </cell>
          <cell r="C13">
            <v>1</v>
          </cell>
          <cell r="D13">
            <v>0</v>
          </cell>
          <cell r="E13">
            <v>3000</v>
          </cell>
          <cell r="F13">
            <v>0</v>
          </cell>
          <cell r="G13">
            <v>3000</v>
          </cell>
          <cell r="H13">
            <v>1000</v>
          </cell>
          <cell r="I13">
            <v>0</v>
          </cell>
          <cell r="J13">
            <v>1000</v>
          </cell>
        </row>
        <row r="14">
          <cell r="A14" t="str">
            <v>Ambition - 250 Ml.</v>
          </cell>
          <cell r="B14" t="str">
            <v>Ambition - 250 Ml.-Pc.</v>
          </cell>
          <cell r="C14">
            <v>1</v>
          </cell>
          <cell r="D14">
            <v>0</v>
          </cell>
          <cell r="E14">
            <v>800</v>
          </cell>
          <cell r="F14">
            <v>0</v>
          </cell>
          <cell r="G14">
            <v>800</v>
          </cell>
          <cell r="H14">
            <v>40</v>
          </cell>
          <cell r="I14">
            <v>0</v>
          </cell>
          <cell r="J14">
            <v>40</v>
          </cell>
        </row>
        <row r="15">
          <cell r="A15" t="str">
            <v>Ambition - 500 Ml.</v>
          </cell>
          <cell r="B15" t="str">
            <v>Ambition - 500 Ml.-Pc.</v>
          </cell>
          <cell r="C15">
            <v>1</v>
          </cell>
          <cell r="D15">
            <v>0</v>
          </cell>
          <cell r="E15">
            <v>3700</v>
          </cell>
          <cell r="F15">
            <v>0</v>
          </cell>
          <cell r="G15">
            <v>3700</v>
          </cell>
          <cell r="H15">
            <v>1840</v>
          </cell>
          <cell r="I15">
            <v>0</v>
          </cell>
          <cell r="J15">
            <v>1840</v>
          </cell>
        </row>
        <row r="16">
          <cell r="A16" t="str">
            <v>Antracol 70 WP - 1 Kg.</v>
          </cell>
          <cell r="B16" t="str">
            <v>Antracol 70 WP - 1 Kg.-Pc.</v>
          </cell>
          <cell r="C16">
            <v>1</v>
          </cell>
          <cell r="D16">
            <v>0</v>
          </cell>
          <cell r="E16">
            <v>700</v>
          </cell>
          <cell r="F16">
            <v>0</v>
          </cell>
          <cell r="G16">
            <v>700</v>
          </cell>
          <cell r="H16">
            <v>430</v>
          </cell>
          <cell r="I16">
            <v>0</v>
          </cell>
          <cell r="J16">
            <v>430</v>
          </cell>
        </row>
        <row r="17">
          <cell r="A17" t="str">
            <v>Antracol 70 WP - 250 Gm.</v>
          </cell>
          <cell r="B17" t="str">
            <v>Antracol 70 WP - 250 Gm.-Pc.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Antracol 70 WP - 500 Gm.</v>
          </cell>
          <cell r="B18" t="str">
            <v>Antracol 70 WP - 500 Gm.-Pc.</v>
          </cell>
          <cell r="C18">
            <v>1</v>
          </cell>
          <cell r="D18">
            <v>0</v>
          </cell>
          <cell r="E18">
            <v>620</v>
          </cell>
          <cell r="F18">
            <v>0</v>
          </cell>
          <cell r="G18">
            <v>620</v>
          </cell>
          <cell r="H18">
            <v>960</v>
          </cell>
          <cell r="I18">
            <v>0</v>
          </cell>
          <cell r="J18">
            <v>960</v>
          </cell>
        </row>
        <row r="19">
          <cell r="A19" t="str">
            <v>Confidor 17.8% SL - 1 Lit.</v>
          </cell>
          <cell r="B19" t="str">
            <v>Confidor 17.8% SL - 1 Lit.-Pc.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Confidor 17.8% SL - 100 Ml.</v>
          </cell>
          <cell r="B20" t="str">
            <v>Confidor 17.8% SL - 100 Ml.-Pc.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>Confidor 17.8% SL - 250 Ml.</v>
          </cell>
          <cell r="B21" t="str">
            <v>Confidor 17.8% SL - 250 Ml.-Pc.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>Confidor 17.8% SL - 500 Ml.</v>
          </cell>
          <cell r="B22" t="str">
            <v>Confidor 17.8% SL - 500 Ml.-Pc.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A23" t="str">
            <v>ConfidorSuper 30.5% SC - 250 Ml.</v>
          </cell>
          <cell r="B23" t="str">
            <v>ConfidorSuper 30.5% SC - 250 Ml.-Pc.</v>
          </cell>
          <cell r="C23">
            <v>1</v>
          </cell>
          <cell r="D23">
            <v>0</v>
          </cell>
          <cell r="E23">
            <v>200</v>
          </cell>
          <cell r="F23">
            <v>0</v>
          </cell>
          <cell r="G23">
            <v>200</v>
          </cell>
          <cell r="H23">
            <v>200</v>
          </cell>
          <cell r="I23">
            <v>0</v>
          </cell>
          <cell r="J23">
            <v>200</v>
          </cell>
        </row>
        <row r="24">
          <cell r="A24" t="str">
            <v>ConfidorSuper 30.5%SC - 100 Ml.</v>
          </cell>
          <cell r="B24" t="str">
            <v>ConfidorSuper 30.5%SC - 100 Ml.-Pc.</v>
          </cell>
          <cell r="C24">
            <v>1</v>
          </cell>
          <cell r="D24">
            <v>0</v>
          </cell>
          <cell r="E24">
            <v>0</v>
          </cell>
          <cell r="F24">
            <v>350</v>
          </cell>
          <cell r="G24">
            <v>-350</v>
          </cell>
          <cell r="H24">
            <v>150</v>
          </cell>
          <cell r="I24">
            <v>0</v>
          </cell>
          <cell r="J24">
            <v>150</v>
          </cell>
        </row>
        <row r="25">
          <cell r="A25" t="str">
            <v>Decis 100 - 250 Ml.</v>
          </cell>
          <cell r="B25" t="str">
            <v>Decis 100 - 250 Ml.-Pc.</v>
          </cell>
          <cell r="C25">
            <v>1</v>
          </cell>
          <cell r="D25">
            <v>0</v>
          </cell>
          <cell r="E25">
            <v>840</v>
          </cell>
          <cell r="F25">
            <v>0</v>
          </cell>
          <cell r="G25">
            <v>840</v>
          </cell>
          <cell r="H25">
            <v>60</v>
          </cell>
          <cell r="I25">
            <v>0</v>
          </cell>
          <cell r="J25">
            <v>60</v>
          </cell>
        </row>
        <row r="26">
          <cell r="A26" t="str">
            <v>Decis 2.8 EC - 1 Lit.</v>
          </cell>
          <cell r="B26" t="str">
            <v>Decis 2.8 EC - 1 Lit.-Pc.</v>
          </cell>
          <cell r="C26">
            <v>1</v>
          </cell>
          <cell r="D26">
            <v>0</v>
          </cell>
          <cell r="E26">
            <v>50</v>
          </cell>
          <cell r="F26">
            <v>0</v>
          </cell>
          <cell r="G26">
            <v>50</v>
          </cell>
          <cell r="H26">
            <v>50</v>
          </cell>
          <cell r="I26">
            <v>0</v>
          </cell>
          <cell r="J26">
            <v>50</v>
          </cell>
        </row>
        <row r="27">
          <cell r="A27" t="str">
            <v>Ethrel 39SL - 500 Ml.</v>
          </cell>
          <cell r="B27" t="str">
            <v>Ethrel 39SL - 500 Ml.-Pc.</v>
          </cell>
          <cell r="C27">
            <v>1</v>
          </cell>
          <cell r="D27">
            <v>0</v>
          </cell>
          <cell r="E27">
            <v>40</v>
          </cell>
          <cell r="F27">
            <v>0</v>
          </cell>
          <cell r="G27">
            <v>40</v>
          </cell>
          <cell r="H27">
            <v>40</v>
          </cell>
          <cell r="I27">
            <v>0</v>
          </cell>
          <cell r="J27">
            <v>40</v>
          </cell>
        </row>
        <row r="28">
          <cell r="A28" t="str">
            <v>Evergol Xtend - 40 Ml.</v>
          </cell>
          <cell r="B28" t="str">
            <v>Evergol Xtend - 40 Ml.-Pc.</v>
          </cell>
          <cell r="C28">
            <v>1</v>
          </cell>
          <cell r="D28">
            <v>0</v>
          </cell>
          <cell r="E28">
            <v>0</v>
          </cell>
          <cell r="F28">
            <v>200</v>
          </cell>
          <cell r="G28">
            <v>-200</v>
          </cell>
          <cell r="H28">
            <v>50</v>
          </cell>
          <cell r="I28">
            <v>0</v>
          </cell>
          <cell r="J28">
            <v>50</v>
          </cell>
        </row>
        <row r="29">
          <cell r="A29" t="str">
            <v>Fame 39.35% SC - 10 Ml.</v>
          </cell>
          <cell r="B29" t="str">
            <v>Fame 39.35% SC - 10 Ml.-Pc.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Fame 39.35% SC - 100 Ml.</v>
          </cell>
          <cell r="B30" t="str">
            <v>Fame 39.35% SC - 100 Ml.-Pc.</v>
          </cell>
          <cell r="C30">
            <v>1</v>
          </cell>
          <cell r="D30">
            <v>0</v>
          </cell>
          <cell r="E30">
            <v>80</v>
          </cell>
          <cell r="F30">
            <v>0</v>
          </cell>
          <cell r="G30">
            <v>80</v>
          </cell>
          <cell r="H30">
            <v>95</v>
          </cell>
          <cell r="I30">
            <v>0</v>
          </cell>
          <cell r="J30">
            <v>95</v>
          </cell>
        </row>
        <row r="31">
          <cell r="A31" t="str">
            <v>Fame 39.35% SC - 250 Ml.</v>
          </cell>
          <cell r="B31" t="str">
            <v>Fame 39.35% SC - 250 Ml.-Pc.</v>
          </cell>
          <cell r="C31">
            <v>1</v>
          </cell>
          <cell r="D31">
            <v>0</v>
          </cell>
          <cell r="E31">
            <v>8</v>
          </cell>
          <cell r="F31">
            <v>0</v>
          </cell>
          <cell r="G31">
            <v>8</v>
          </cell>
          <cell r="H31">
            <v>8</v>
          </cell>
          <cell r="I31">
            <v>0</v>
          </cell>
          <cell r="J31">
            <v>8</v>
          </cell>
        </row>
        <row r="32">
          <cell r="A32" t="str">
            <v>Fame 39.35% SC - 50 Ml.</v>
          </cell>
          <cell r="B32" t="str">
            <v>Fame 39.35% SC - 50 Ml.-Pc.</v>
          </cell>
          <cell r="C32">
            <v>1</v>
          </cell>
          <cell r="D32">
            <v>0</v>
          </cell>
          <cell r="E32">
            <v>80</v>
          </cell>
          <cell r="F32">
            <v>0</v>
          </cell>
          <cell r="G32">
            <v>80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Fame 39.35% SC - 500 Ml.</v>
          </cell>
          <cell r="B33" t="str">
            <v>Fame 39.35% SC - 500 Ml.-Pc.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</v>
          </cell>
          <cell r="I33">
            <v>0</v>
          </cell>
          <cell r="J33">
            <v>4</v>
          </cell>
        </row>
        <row r="34">
          <cell r="A34" t="str">
            <v>Folicure 250 EC - 500 Ml.</v>
          </cell>
          <cell r="B34" t="str">
            <v>Folicure 250 EC - 500 Ml.-Pc.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A35" t="str">
            <v>Gaucho 600 FS - 1 Lit.</v>
          </cell>
          <cell r="B35" t="str">
            <v>Gaucho 600 FS - 1 Lit.-Pc.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Gaucho 600 FS - 100 Ml.</v>
          </cell>
          <cell r="B36" t="str">
            <v>Gaucho 600 FS - 100 Ml.-Pc.</v>
          </cell>
          <cell r="C36">
            <v>1</v>
          </cell>
          <cell r="D36">
            <v>0</v>
          </cell>
          <cell r="E36">
            <v>2800</v>
          </cell>
          <cell r="F36">
            <v>0</v>
          </cell>
          <cell r="G36">
            <v>2800</v>
          </cell>
          <cell r="H36">
            <v>1800</v>
          </cell>
          <cell r="I36">
            <v>0</v>
          </cell>
          <cell r="J36">
            <v>1800</v>
          </cell>
        </row>
        <row r="37">
          <cell r="A37" t="str">
            <v>Gaucho 600 FS - 250 Ml.</v>
          </cell>
          <cell r="B37" t="str">
            <v>Gaucho 600 FS - 250 Ml.-Pc.</v>
          </cell>
          <cell r="C37">
            <v>1</v>
          </cell>
          <cell r="D37">
            <v>0</v>
          </cell>
          <cell r="E37">
            <v>600</v>
          </cell>
          <cell r="F37">
            <v>0</v>
          </cell>
          <cell r="G37">
            <v>600</v>
          </cell>
          <cell r="H37">
            <v>530</v>
          </cell>
          <cell r="I37">
            <v>0</v>
          </cell>
          <cell r="J37">
            <v>530</v>
          </cell>
        </row>
        <row r="38">
          <cell r="A38" t="str">
            <v>Gaucho 600 FS - 50 Ml.</v>
          </cell>
          <cell r="B38" t="str">
            <v>Gaucho 600 FS - 50 Ml.-Pc.</v>
          </cell>
          <cell r="C38">
            <v>1</v>
          </cell>
          <cell r="D38">
            <v>0</v>
          </cell>
          <cell r="E38">
            <v>200</v>
          </cell>
          <cell r="F38">
            <v>0</v>
          </cell>
          <cell r="G38">
            <v>200</v>
          </cell>
          <cell r="H38">
            <v>40</v>
          </cell>
          <cell r="I38">
            <v>0</v>
          </cell>
          <cell r="J38">
            <v>40</v>
          </cell>
        </row>
        <row r="39">
          <cell r="A39" t="str">
            <v>Laudis SC630 - 57.5 Ml.</v>
          </cell>
          <cell r="B39" t="str">
            <v>Laudis SC630 - 57.5 Ml.-Pc.</v>
          </cell>
          <cell r="C39">
            <v>1</v>
          </cell>
          <cell r="D39">
            <v>0</v>
          </cell>
          <cell r="E39">
            <v>200</v>
          </cell>
          <cell r="F39">
            <v>0</v>
          </cell>
          <cell r="G39">
            <v>200</v>
          </cell>
          <cell r="H39">
            <v>200</v>
          </cell>
          <cell r="I39">
            <v>0</v>
          </cell>
          <cell r="J39">
            <v>200</v>
          </cell>
        </row>
        <row r="40">
          <cell r="A40" t="str">
            <v>Luna Experience 400 SC - 250 ML.</v>
          </cell>
          <cell r="B40" t="str">
            <v>Luna Experience 400 SC - 250 ML.-Pc.</v>
          </cell>
          <cell r="C40">
            <v>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Movento Energy - 1 Lit.</v>
          </cell>
          <cell r="B41" t="str">
            <v>Movento Energy - 1 Lit.-Pc.</v>
          </cell>
          <cell r="C41">
            <v>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A42" t="str">
            <v>Movento Energy - 250 Ml.</v>
          </cell>
          <cell r="B42" t="str">
            <v>Movento Energy - 250 Ml.-Pc.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A43" t="str">
            <v>Nativo 75 WG - 100 Gm.</v>
          </cell>
          <cell r="B43" t="str">
            <v>Nativo 75 WG - 100 Gm.-Pc.</v>
          </cell>
          <cell r="C43">
            <v>1</v>
          </cell>
          <cell r="D43">
            <v>0</v>
          </cell>
          <cell r="E43">
            <v>0</v>
          </cell>
          <cell r="F43">
            <v>100</v>
          </cell>
          <cell r="G43">
            <v>-100</v>
          </cell>
          <cell r="H43">
            <v>60</v>
          </cell>
          <cell r="I43">
            <v>0</v>
          </cell>
          <cell r="J43">
            <v>60</v>
          </cell>
        </row>
        <row r="44">
          <cell r="A44" t="str">
            <v>Nativo 75 WG - 250 Gm.</v>
          </cell>
          <cell r="B44" t="str">
            <v>Nativo 75 WG - 250 Gm.-Pc.</v>
          </cell>
          <cell r="C44">
            <v>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Oberon 22.9% SC - 100 Ml.</v>
          </cell>
          <cell r="B45" t="str">
            <v>Oberon 22.9% SC - 100 Ml.-Pc.</v>
          </cell>
          <cell r="C45">
            <v>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Oberon 22.9% SC - 200 Ml.</v>
          </cell>
          <cell r="B46" t="str">
            <v>Oberon 22.9% SC - 200 Ml.-Pc.</v>
          </cell>
          <cell r="C46">
            <v>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A47" t="str">
            <v>Planofix 4.5% SL - 100 Ml.</v>
          </cell>
          <cell r="B47" t="str">
            <v>Planofix 4.5% SL - 100 Ml.-Pc.</v>
          </cell>
          <cell r="C47">
            <v>1</v>
          </cell>
          <cell r="D47">
            <v>0</v>
          </cell>
          <cell r="E47">
            <v>6300</v>
          </cell>
          <cell r="F47">
            <v>0</v>
          </cell>
          <cell r="G47">
            <v>6300</v>
          </cell>
          <cell r="H47">
            <v>5800</v>
          </cell>
          <cell r="I47">
            <v>0</v>
          </cell>
          <cell r="J47">
            <v>5800</v>
          </cell>
        </row>
        <row r="48">
          <cell r="A48" t="str">
            <v>Planofix 4.5% SL - 250 Ml.</v>
          </cell>
          <cell r="B48" t="str">
            <v>Planofix 4.5% SL - 250 Ml.-Pc.</v>
          </cell>
          <cell r="C48">
            <v>1</v>
          </cell>
          <cell r="D48">
            <v>0</v>
          </cell>
          <cell r="E48">
            <v>400</v>
          </cell>
          <cell r="F48">
            <v>0</v>
          </cell>
          <cell r="G48">
            <v>400</v>
          </cell>
          <cell r="H48">
            <v>360</v>
          </cell>
          <cell r="I48">
            <v>0</v>
          </cell>
          <cell r="J48">
            <v>360</v>
          </cell>
        </row>
        <row r="49">
          <cell r="A49" t="str">
            <v>Raft 6% EC - 1 Lit.</v>
          </cell>
          <cell r="B49" t="str">
            <v>Raft 6% EC - 1 Lit.-Pc.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55</v>
          </cell>
          <cell r="I49">
            <v>0</v>
          </cell>
          <cell r="J49">
            <v>55</v>
          </cell>
        </row>
        <row r="50">
          <cell r="A50" t="str">
            <v>Raxil 2% DS - 100 Gm.</v>
          </cell>
          <cell r="B50" t="str">
            <v>Raxil 2% DS - 100 Gm.-Pc.</v>
          </cell>
          <cell r="C50">
            <v>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Raxil 2% DS - 40 Gm.</v>
          </cell>
          <cell r="B51" t="str">
            <v>Raxil 2% DS - 40 Gm.-Pc.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Raxil Easy 5.36% W/W - 100 Ml.</v>
          </cell>
          <cell r="B52" t="str">
            <v>Raxil Easy 5.36% W/W - 100 Ml.-Pc.</v>
          </cell>
          <cell r="C52">
            <v>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A53" t="str">
            <v>Regent 0.3% GR - 25 Kg.</v>
          </cell>
          <cell r="B53" t="str">
            <v>Regent 0.3% GR - 25 Kg.-Crtn</v>
          </cell>
          <cell r="C53">
            <v>1</v>
          </cell>
          <cell r="D53">
            <v>0</v>
          </cell>
          <cell r="E53">
            <v>241</v>
          </cell>
          <cell r="F53">
            <v>0</v>
          </cell>
          <cell r="G53">
            <v>241</v>
          </cell>
          <cell r="H53">
            <v>236</v>
          </cell>
          <cell r="I53">
            <v>0</v>
          </cell>
          <cell r="J53">
            <v>236</v>
          </cell>
        </row>
        <row r="54">
          <cell r="A54" t="str">
            <v>Regent 0.3% GR - 5 Kg.</v>
          </cell>
          <cell r="B54" t="str">
            <v>Regent 0.3% GR - 5 Kg.-Pc.</v>
          </cell>
          <cell r="C54">
            <v>1</v>
          </cell>
          <cell r="D54">
            <v>0</v>
          </cell>
          <cell r="E54">
            <v>1800</v>
          </cell>
          <cell r="F54">
            <v>0</v>
          </cell>
          <cell r="G54">
            <v>1800</v>
          </cell>
          <cell r="H54">
            <v>1788</v>
          </cell>
          <cell r="I54">
            <v>0</v>
          </cell>
          <cell r="J54">
            <v>1788</v>
          </cell>
        </row>
        <row r="55">
          <cell r="A55" t="str">
            <v>Regent 5% SC - 1 Lit.</v>
          </cell>
          <cell r="B55" t="str">
            <v>Regent 5% SC - 1 Lit.-Pc.</v>
          </cell>
          <cell r="C55">
            <v>1</v>
          </cell>
          <cell r="D55">
            <v>0</v>
          </cell>
          <cell r="E55">
            <v>490</v>
          </cell>
          <cell r="F55">
            <v>0</v>
          </cell>
          <cell r="G55">
            <v>490</v>
          </cell>
          <cell r="H55">
            <v>590</v>
          </cell>
          <cell r="I55">
            <v>0</v>
          </cell>
          <cell r="J55">
            <v>590</v>
          </cell>
        </row>
        <row r="56">
          <cell r="A56" t="str">
            <v>Regent 5% SC - 250 Ml.</v>
          </cell>
          <cell r="B56" t="str">
            <v>Regent 5% SC - 250 Ml.-Pc.</v>
          </cell>
          <cell r="C56">
            <v>1</v>
          </cell>
          <cell r="D56">
            <v>0</v>
          </cell>
          <cell r="E56">
            <v>20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</row>
        <row r="57">
          <cell r="A57" t="str">
            <v>Regent 5% SC - 500 Ml.</v>
          </cell>
          <cell r="B57" t="str">
            <v>Regent 5% SC - 500 Ml.-Pc.</v>
          </cell>
          <cell r="C57">
            <v>1</v>
          </cell>
          <cell r="D57">
            <v>0</v>
          </cell>
          <cell r="E57">
            <v>1040</v>
          </cell>
          <cell r="F57">
            <v>0</v>
          </cell>
          <cell r="G57">
            <v>1040</v>
          </cell>
          <cell r="H57">
            <v>1220</v>
          </cell>
          <cell r="I57">
            <v>0</v>
          </cell>
          <cell r="J57">
            <v>1220</v>
          </cell>
        </row>
        <row r="58">
          <cell r="A58" t="str">
            <v>Regent Ultra 0.6% GR - 4 Kg.</v>
          </cell>
          <cell r="B58" t="str">
            <v>Regent Ultra 0.6% GR - 4 Kg.-Pc.</v>
          </cell>
          <cell r="C58">
            <v>1</v>
          </cell>
          <cell r="D58">
            <v>0</v>
          </cell>
          <cell r="E58">
            <v>75</v>
          </cell>
          <cell r="F58">
            <v>0</v>
          </cell>
          <cell r="G58">
            <v>75</v>
          </cell>
          <cell r="H58">
            <v>50</v>
          </cell>
          <cell r="I58">
            <v>0</v>
          </cell>
          <cell r="J58">
            <v>50</v>
          </cell>
        </row>
        <row r="59">
          <cell r="A59" t="str">
            <v>Sivanto Prime 17.09% SL - 1 Lit.</v>
          </cell>
          <cell r="B59" t="str">
            <v>Sivanto Prime 17.09% SL - 1 Lit.-Pc.</v>
          </cell>
          <cell r="C59">
            <v>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Sivanto Prime 17.09% SL - 500 Ml.</v>
          </cell>
          <cell r="B60" t="str">
            <v>Sivanto Prime 17.09% SL - 500 Ml.-Pc.</v>
          </cell>
          <cell r="C60">
            <v>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Solomon 28.3% WW - 100 Ml.</v>
          </cell>
          <cell r="B61" t="str">
            <v>Solomon 28.3% WW - 100 Ml.-Pc.</v>
          </cell>
          <cell r="C61">
            <v>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Solomon 28.3% WW - 250 Ml.</v>
          </cell>
          <cell r="B62" t="str">
            <v>Solomon 28.3% WW - 250 Ml.-Pc.</v>
          </cell>
          <cell r="C62">
            <v>1</v>
          </cell>
          <cell r="D62">
            <v>0</v>
          </cell>
          <cell r="E62">
            <v>800</v>
          </cell>
          <cell r="F62">
            <v>0</v>
          </cell>
          <cell r="G62">
            <v>800</v>
          </cell>
          <cell r="H62">
            <v>2040</v>
          </cell>
          <cell r="I62">
            <v>0</v>
          </cell>
          <cell r="J62">
            <v>2040</v>
          </cell>
        </row>
        <row r="63">
          <cell r="A63" t="str">
            <v>Solomon 28.3% WW - 500 Ml.</v>
          </cell>
          <cell r="B63" t="str">
            <v>Solomon 28.3% WW - 500 Ml.-Pc.</v>
          </cell>
          <cell r="C63">
            <v>1</v>
          </cell>
          <cell r="D63">
            <v>0</v>
          </cell>
          <cell r="E63">
            <v>140</v>
          </cell>
          <cell r="F63">
            <v>0</v>
          </cell>
          <cell r="G63">
            <v>140</v>
          </cell>
          <cell r="H63">
            <v>350</v>
          </cell>
          <cell r="I63">
            <v>0</v>
          </cell>
          <cell r="J63">
            <v>350</v>
          </cell>
        </row>
        <row r="64">
          <cell r="A64" t="str">
            <v>Surpass 7007 BG II - 450 Gm.</v>
          </cell>
          <cell r="B64" t="str">
            <v>Surpass 7007 BG II - 450 Gm.-Pc.</v>
          </cell>
          <cell r="C64">
            <v>1</v>
          </cell>
          <cell r="D64">
            <v>0</v>
          </cell>
          <cell r="E64">
            <v>11780</v>
          </cell>
          <cell r="F64">
            <v>0</v>
          </cell>
          <cell r="G64">
            <v>11780</v>
          </cell>
          <cell r="H64">
            <v>11780</v>
          </cell>
          <cell r="I64">
            <v>0</v>
          </cell>
          <cell r="J64">
            <v>11780</v>
          </cell>
        </row>
        <row r="65">
          <cell r="A65" t="str">
            <v>Surpass 7172 BG II - 450 Gm.</v>
          </cell>
          <cell r="B65" t="str">
            <v>Surpass 7172 BG II - 450 Gm.-Pc.</v>
          </cell>
          <cell r="C65">
            <v>1</v>
          </cell>
          <cell r="D65">
            <v>0</v>
          </cell>
          <cell r="E65">
            <v>6046</v>
          </cell>
          <cell r="F65">
            <v>0</v>
          </cell>
          <cell r="G65">
            <v>6046</v>
          </cell>
          <cell r="H65">
            <v>6046</v>
          </cell>
          <cell r="I65">
            <v>0</v>
          </cell>
          <cell r="J65">
            <v>6046</v>
          </cell>
        </row>
        <row r="66">
          <cell r="A66" t="str">
            <v>Surpass 7272 BG II - 450 Gm.</v>
          </cell>
          <cell r="B66" t="str">
            <v>Surpass 7272 BG II - 450 Gm.-Pc.</v>
          </cell>
          <cell r="C66">
            <v>1</v>
          </cell>
          <cell r="D66">
            <v>0</v>
          </cell>
          <cell r="E66">
            <v>206</v>
          </cell>
          <cell r="F66">
            <v>0</v>
          </cell>
          <cell r="G66">
            <v>206</v>
          </cell>
          <cell r="H66">
            <v>206</v>
          </cell>
          <cell r="I66">
            <v>0</v>
          </cell>
          <cell r="J66">
            <v>206</v>
          </cell>
        </row>
        <row r="67">
          <cell r="A67" t="str">
            <v>Surpass Safal 555 NON BG - 120 Gm.</v>
          </cell>
          <cell r="B67" t="str">
            <v>Surpass Safal 555 NON BG - 120 Gm.-Pc.</v>
          </cell>
          <cell r="C67">
            <v>1</v>
          </cell>
          <cell r="D67">
            <v>0</v>
          </cell>
          <cell r="E67">
            <v>16652</v>
          </cell>
          <cell r="F67">
            <v>0</v>
          </cell>
          <cell r="G67">
            <v>16652</v>
          </cell>
          <cell r="H67">
            <v>16652</v>
          </cell>
          <cell r="I67">
            <v>0</v>
          </cell>
          <cell r="J67">
            <v>16652</v>
          </cell>
        </row>
        <row r="68">
          <cell r="A68" t="str">
            <v>Velum Prime 34.48% SC - 500 Ml.</v>
          </cell>
          <cell r="B68" t="str">
            <v>Velum Prime 34.48% SC - 500 Ml.-Pc.</v>
          </cell>
          <cell r="C68">
            <v>1</v>
          </cell>
          <cell r="D68">
            <v>0</v>
          </cell>
          <cell r="E68">
            <v>20</v>
          </cell>
          <cell r="F68">
            <v>0</v>
          </cell>
          <cell r="G68">
            <v>20</v>
          </cell>
          <cell r="H68">
            <v>20</v>
          </cell>
          <cell r="I68">
            <v>0</v>
          </cell>
          <cell r="J68">
            <v>20</v>
          </cell>
        </row>
        <row r="69">
          <cell r="A69" t="str">
            <v>Whipsuper 9.3% EC - 1 Lit.</v>
          </cell>
          <cell r="B69" t="str">
            <v>Whipsuper 9.3% EC - 1 Lit.-Pc.</v>
          </cell>
          <cell r="C69">
            <v>1</v>
          </cell>
          <cell r="D69">
            <v>0</v>
          </cell>
          <cell r="E69">
            <v>80</v>
          </cell>
          <cell r="F69">
            <v>0</v>
          </cell>
          <cell r="G69">
            <v>80</v>
          </cell>
          <cell r="H69">
            <v>75</v>
          </cell>
          <cell r="I69">
            <v>0</v>
          </cell>
          <cell r="J69">
            <v>75</v>
          </cell>
        </row>
        <row r="70">
          <cell r="A70" t="str">
            <v>Whipsuper 9.3% EC - 250 Ml.</v>
          </cell>
          <cell r="B70" t="str">
            <v>Whipsuper 9.3% EC - 250 Ml.-Pc.</v>
          </cell>
          <cell r="C70">
            <v>1</v>
          </cell>
          <cell r="D70">
            <v>0</v>
          </cell>
          <cell r="E70">
            <v>40</v>
          </cell>
          <cell r="F70">
            <v>0</v>
          </cell>
          <cell r="G70">
            <v>40</v>
          </cell>
          <cell r="H70">
            <v>20</v>
          </cell>
          <cell r="I70">
            <v>0</v>
          </cell>
          <cell r="J70">
            <v>20</v>
          </cell>
        </row>
        <row r="71">
          <cell r="A71" t="str">
            <v>Whipsuper 9.3% EC - 500 Ml.</v>
          </cell>
          <cell r="B71" t="str">
            <v>Whipsuper 9.3% EC - 500 Ml.-Pc.</v>
          </cell>
          <cell r="C71">
            <v>1</v>
          </cell>
          <cell r="D71">
            <v>0</v>
          </cell>
          <cell r="E71">
            <v>60</v>
          </cell>
          <cell r="F71">
            <v>0</v>
          </cell>
          <cell r="G71">
            <v>60</v>
          </cell>
          <cell r="H71">
            <v>50</v>
          </cell>
          <cell r="I71">
            <v>0</v>
          </cell>
          <cell r="J71">
            <v>50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8.524885185187" createdVersion="6" refreshedVersion="6" minRefreshableVersion="3" recordCount="51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6" maxValue="1600"/>
    </cacheField>
    <cacheField name="Opening Balance Rate" numFmtId="0">
      <sharedItems containsString="0" containsBlank="1" containsNumber="1" minValue="242" maxValue="6762"/>
    </cacheField>
    <cacheField name="Opening Balance Value" numFmtId="0">
      <sharedItems containsString="0" containsBlank="1" containsNumber="1" minValue="3728.7" maxValue="881728"/>
    </cacheField>
    <cacheField name="Inwards Quantity" numFmtId="0">
      <sharedItems containsString="0" containsBlank="1" containsNumber="1" containsInteger="1" minValue="-350" maxValue="16652"/>
    </cacheField>
    <cacheField name="Inwards Rate" numFmtId="0">
      <sharedItems containsString="0" containsBlank="1" containsNumber="1" minValue="0.01" maxValue="3465.05"/>
    </cacheField>
    <cacheField name="Inwards Value" numFmtId="0">
      <sharedItems containsString="0" containsBlank="1" containsNumber="1" minValue="-136737.5" maxValue="8599400"/>
    </cacheField>
    <cacheField name="Outwards Quantity" numFmtId="0">
      <sharedItems containsString="0" containsBlank="1" containsNumber="1" containsInteger="1" minValue="4" maxValue="16652"/>
    </cacheField>
    <cacheField name="Outwards Rate" numFmtId="0">
      <sharedItems containsString="0" containsBlank="1" containsNumber="1" minValue="0.01" maxValue="6565.5"/>
    </cacheField>
    <cacheField name="Outwards Value" numFmtId="0">
      <sharedItems containsString="0" containsBlank="1" containsNumber="1" minValue="166.52" maxValue="8599400"/>
    </cacheField>
    <cacheField name="Closing Balance Quantity" numFmtId="0">
      <sharedItems containsString="0" containsBlank="1" containsNumber="1" containsInteger="1" minValue="2" maxValue="2000"/>
    </cacheField>
    <cacheField name="Closing Balance Rate" numFmtId="0">
      <sharedItems containsString="0" containsBlank="1" containsNumber="1" minValue="66.95" maxValue="6762"/>
    </cacheField>
    <cacheField name="Closing Balance Value" numFmtId="0">
      <sharedItems containsString="0" containsBlank="1" containsNumber="1" minValue="3728.7" maxValue="1578500"/>
    </cacheField>
    <cacheField name="Combi Name" numFmtId="165">
      <sharedItems/>
    </cacheField>
    <cacheField name="Master Name" numFmtId="164">
      <sharedItems count="196">
        <s v="ALIETTE WP80 10X1KG BAG IN"/>
        <s v="ALIETTE WP80 20X500GR BAG IN"/>
        <s v="AMBITION 10X1L BOT IN"/>
        <s v="AMBITION 40X250ML BOT IN"/>
        <s v="AMBITION 20X500ML BOT IN"/>
        <s v="ANTRACOL (T) WP70 10X1KG BAG IN"/>
        <s v="ANTRACOL (T) WP70 20X500GR BAG IN"/>
        <s v="CONFIDOR SUPER (T) SC350 50X100ML BOT IN"/>
        <s v="CONFIDOR SUPER (T) SC350 20X250ML BOT IN"/>
        <s v="DECIS EC101-2 40X250ML BOT IN"/>
        <s v="DECIS EC 28 10X1L BOT IN"/>
        <s v="ETHREL SL39 20X500ML BOT IN"/>
        <s v="EVERGOL XTEND FS308 100X40ML BOT IN"/>
        <s v="FAME (T) SC480 20X100ML BOT IN"/>
        <s v="FAME (T) SC480 8X250ML BOT IN"/>
        <s v="FAME (T) SC480 4X500ML BOT IN"/>
        <s v="FAME (T) SC480 40X50ML BOT IN"/>
        <s v="GAUCHO FS600 2X(5X1L) BOT IN"/>
        <s v="GAUCHO FS600 40X250ML BOT IN"/>
        <s v="GAUCHO FS600 100X50ML BOT IN"/>
        <s v="LAUDIS SC630 10X57.5ML BOT IN"/>
        <s v="MOVENTO ENERGY SC240 10X1L BOT IN"/>
        <s v="NATIVO WG75 50X100GR BAG IN"/>
        <s v="OBERON (T) SC240 50X100ML BOT IN"/>
        <s v="PLANOFIX SL4 5 50X100ML BOT IN"/>
        <s v="PLANOFIX SL4 5 40X250ML BOT IN"/>
        <s v="RAFT EC60 10X1L BOT IN"/>
        <s v="REGENT GR0 3 1X25KG BOX WW"/>
        <s v="REGENT GR0 3 4X5KG BAG IN"/>
        <s v="REGENT (T) SC50 10X1L BOT IN"/>
        <s v="REGENT (T) SC50 20X250ML BOT IN"/>
        <s v="REGENT (T) SC50 20X500ML BOT IN"/>
        <s v="REGENT ULTRA GR0 6 5X4KG BAG IN"/>
        <s v="SIVANTO PRIME SL200 10X1L BOT IN"/>
        <s v="SIVANTO PRIME SL200 20X500ML BOT IN"/>
        <s v="SOLOMON OD300 40X250ML BOT IN"/>
        <s v="SOLOMON OD300 20X500ML BOT IN"/>
        <s v="VELUM PRIME SC400 20X500ML BOT IN"/>
        <s v="WHIPSUPER (T) EC90 10X1L BOT IN"/>
        <s v="WHIPSUPER (T) EC90 40X250ML BOT IN"/>
        <s v="WHIPSUPER (T) EC90 20X500ML BOT IN"/>
        <s v="MUSTARD PA 5210 (LOC) 30X1KG BAG IN"/>
        <s v="MUSTARD 5222 30X1KG BAG IN"/>
        <s v="MILLET PA 9072 (LOC) 12X2.25KG BAG IN"/>
        <s v="MILLET HYBRID 9444 20X1.5KG BAG IN"/>
        <s v="MILLET HYBRID 9444 (G) 6X4 5KG BAG IN"/>
        <s v="MILLET HYBRID 9450 20X1 5KG BAG IN"/>
        <s v="SURPASS 7007 BG2 20X450GR BOX IN"/>
        <s v="SURPASS 7172 BG2 20X450GR BAG IN"/>
        <s v="SURPASS 7272 BG2 (LOC) 20X450G BAG IN"/>
        <s v="DISCOUNTINUE PRODUCT"/>
        <s v="SECTIN WG60 20X600GR BAG IN" u="1"/>
        <s v="SECTIN WG60 50X100GR BAG IN" u="1"/>
        <s v="RAXIL (T) DS2 5X(10X100GR) BAG IN" u="1"/>
        <s v="PROFILER WG71 11 20X250GR BAG IN" u="1"/>
        <s v="EMESTO PRIME FS240 40X250ML BOT IN" u="1"/>
        <s v="EMESTO PRIME FS240 50X100ML BOT IN" u="1"/>
        <s v="LUCIFER (T) WP15 25X160GR BAG IN" u="1"/>
        <s v="PLANOFIX SL45 10X1L BOT IN" u="1"/>
        <s v="FOOST WP50 20X250G BAG IN" u="1"/>
        <s v="FOOST WP50 24X500G BAG IN" u="1"/>
        <s v="REGENT (T) SC50 50X100ML BOT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100X50GR BAG IN" u="1"/>
        <s v="NATIVO WG75 20X500GR BAG IN" u="1"/>
        <s v="NATIVO WG75 40X250GR BAG IN" u="1"/>
        <s v="ALION PLUS SC560 4X5L BOT IN" u="1"/>
        <e v="#N/A" u="1"/>
        <s v="GAUCHO FS600 50X100ML BOT IN" u="1"/>
        <s v="CONFIDOR SUPER (T) SC35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FAME (T) SC480 10X(20X10ML) BOT IN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GLAMORE WG80 50X(10X5GR) BAG IN" u="1"/>
        <s v="MELODY DUO WP66 8 10X800G BAG IN" u="1"/>
        <s v="SIMBOLA (T) SG20 10X500G BOT IN" u="1"/>
        <s v="SIMBOLA (T) SG20 50X100G BOT IN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MELODY DUO WP66 8 10X400GR BAG IN" u="1"/>
        <s v="MELODY DUO WP66 8 50X100GR BAG IN" u="1"/>
        <s v="FOLICUR (T) EC250 10X1L BOT IN" u="1"/>
        <s v="NATIVO WG75 10X1KG BAG IN" u="1"/>
        <s v="FITREST SG5 80X50GR BOT IN" u="1"/>
        <s v="REGENT GR0 3 20X1KG BAG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SIVANTO PRIME SL200 40X250ML BOT IN" u="1"/>
        <s v="SIVANTO PRIME SL200 50X100ML BOT IN" u="1"/>
        <s v="SPINTOR SC495 20X75ML BOT IN" u="1"/>
        <s v="CONFIDOR SUPER (T) SC350 10X1L BOT IN" u="1"/>
        <s v="FOLICUR (T) EC250 20X50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50X100ML BOT IN" u="1"/>
        <s v="GLAMORE WG80 20X100GR BOT IN" u="1"/>
        <s v="ATLANTIS KL3 6 15X160GR BOT IN" u="1"/>
        <s v="ALANTO (T) SC240 10X1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DECIS EC 28 50X100ML BOT IN" u="1"/>
        <s v="FLOTIS (T) SC262 5 2X5L BOT IN" u="1"/>
        <s v="CONFIDOR (T) SL200 10X1L BOT IN" u="1"/>
        <s v="AMBITION 50X100ML BOT IN" u="1"/>
        <s v="LUNA EXPERIENCE SC400 40X250ML BOT IN" u="1"/>
        <s v="LUNA EXPERIENCE SC400 50X100ML BOT IN" u="1"/>
        <s v="GLAMORE WG80 8X250GR BAG IN" u="1"/>
        <s v="PROFILER WG71 11 5X2KG BAG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250GR BAG IN" u="1"/>
        <s v="ALIETTE WP80 40X100GR BAG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s v="Aliette 80% WP - 1 Kg."/>
    <n v="10"/>
    <n v="1699"/>
    <n v="16990"/>
    <n v="510"/>
    <n v="1728.78"/>
    <n v="881677.8"/>
    <n v="40"/>
    <n v="1832.61"/>
    <n v="73304.399999999994"/>
    <n v="480"/>
    <n v="1728.78"/>
    <n v="829814.4"/>
    <s v="Aliette 80% WP - 1 Kg.-pc."/>
    <x v="0"/>
  </r>
  <r>
    <s v="Aliette 80% WP - 500 Gm."/>
    <n v="10"/>
    <n v="875"/>
    <n v="8750"/>
    <n v="1000"/>
    <n v="890.4"/>
    <n v="890400"/>
    <n v="50"/>
    <n v="930.17"/>
    <n v="46508.6"/>
    <n v="960"/>
    <n v="890.4"/>
    <n v="854784"/>
    <s v="Aliette 80% WP - 500 Gm.-pc."/>
    <x v="1"/>
  </r>
  <r>
    <s v="Ambition - 1 Lit."/>
    <m/>
    <m/>
    <m/>
    <n v="3000"/>
    <n v="789.25"/>
    <n v="2367750"/>
    <n v="1000"/>
    <n v="809.92"/>
    <n v="809923.75"/>
    <n v="2000"/>
    <n v="789.25"/>
    <n v="1578500"/>
    <s v="Ambition - 1 Lit.-pc."/>
    <x v="2"/>
  </r>
  <r>
    <s v="Ambition - 250 Ml."/>
    <m/>
    <m/>
    <m/>
    <n v="800"/>
    <n v="208.08"/>
    <n v="166464"/>
    <n v="40"/>
    <n v="254.29"/>
    <n v="10171.6"/>
    <n v="760"/>
    <n v="208.08"/>
    <n v="158140.79999999999"/>
    <s v="Ambition - 250 Ml.-pc."/>
    <x v="3"/>
  </r>
  <r>
    <s v="Ambition - 500 Ml."/>
    <m/>
    <m/>
    <m/>
    <n v="3700"/>
    <n v="406.93"/>
    <n v="1505641"/>
    <n v="1840"/>
    <n v="415.76"/>
    <n v="765004.80000000005"/>
    <n v="1860"/>
    <n v="406.93"/>
    <n v="756889.8"/>
    <s v="Ambition - 500 Ml.-pc."/>
    <x v="4"/>
  </r>
  <r>
    <s v="Antracol 70 WP - 1 Kg."/>
    <n v="430"/>
    <n v="488"/>
    <n v="209840"/>
    <n v="700"/>
    <n v="518.21"/>
    <n v="362747"/>
    <n v="430"/>
    <n v="485.89"/>
    <n v="208932.8"/>
    <n v="700"/>
    <n v="518.21"/>
    <n v="362747"/>
    <s v="Antracol 70 WP - 1 Kg.-pc."/>
    <x v="5"/>
  </r>
  <r>
    <s v="Antracol 70 WP - 500 Gm."/>
    <n v="980"/>
    <n v="259.67"/>
    <n v="254476.6"/>
    <n v="620"/>
    <n v="272.37"/>
    <n v="168869.4"/>
    <n v="960"/>
    <n v="257.74"/>
    <n v="247431.2"/>
    <n v="640"/>
    <n v="272.37"/>
    <n v="174316.79999999999"/>
    <s v="Antracol 70 WP - 500 Gm.-pc."/>
    <x v="6"/>
  </r>
  <r>
    <s v="ConfidorSuper 30.5%SC - 100 Ml."/>
    <n v="600"/>
    <n v="390"/>
    <n v="234000"/>
    <n v="-350"/>
    <n v="390.68"/>
    <n v="-136737.5"/>
    <n v="150"/>
    <n v="428.81"/>
    <n v="64321.5"/>
    <n v="100"/>
    <n v="389.05"/>
    <n v="38905"/>
    <s v="ConfidorSuper 30.5%SC - 100 Ml.-pc."/>
    <x v="7"/>
  </r>
  <r>
    <s v="ConfidorSuper 30.5% SC - 250 Ml."/>
    <m/>
    <m/>
    <m/>
    <n v="200"/>
    <n v="939.8"/>
    <n v="187960"/>
    <n v="200"/>
    <n v="892.41"/>
    <n v="178481.4"/>
    <m/>
    <m/>
    <m/>
    <s v="ConfidorSuper 30.5% SC - 250 Ml."/>
    <x v="8"/>
  </r>
  <r>
    <s v="Decis 100 - 250 Ml."/>
    <m/>
    <m/>
    <m/>
    <n v="840"/>
    <n v="355.38"/>
    <n v="298519.2"/>
    <n v="60"/>
    <n v="378.79"/>
    <n v="22727.200000000001"/>
    <n v="780"/>
    <n v="355.38"/>
    <n v="277196.40000000002"/>
    <s v="Decis 100 - 250 Ml.-pc."/>
    <x v="9"/>
  </r>
  <r>
    <s v="Decis 2.8 EC - 1 Lit."/>
    <m/>
    <m/>
    <m/>
    <n v="50"/>
    <n v="487.25"/>
    <n v="24362.5"/>
    <n v="50"/>
    <n v="508.47"/>
    <n v="25423.5"/>
    <m/>
    <m/>
    <m/>
    <s v="Decis 2.8 EC - 1 Lit."/>
    <x v="10"/>
  </r>
  <r>
    <s v="Ethrel 39SL - 500 Ml."/>
    <m/>
    <m/>
    <m/>
    <n v="40"/>
    <n v="854.76"/>
    <n v="34190.400000000001"/>
    <n v="40"/>
    <n v="872.88"/>
    <n v="34915.199999999997"/>
    <m/>
    <m/>
    <m/>
    <s v="Ethrel 39SL - 500 Ml."/>
    <x v="11"/>
  </r>
  <r>
    <s v="Evergol Xtend - 40 Ml."/>
    <n v="550"/>
    <n v="242"/>
    <n v="133100"/>
    <n v="-200"/>
    <n v="238.37"/>
    <n v="-47674"/>
    <n v="50"/>
    <n v="242"/>
    <n v="12100"/>
    <n v="300"/>
    <n v="244.42"/>
    <n v="73326"/>
    <s v="Evergol Xtend - 40 Ml.-pc."/>
    <x v="12"/>
  </r>
  <r>
    <s v="Fame 39.35% SC - 100 Ml."/>
    <n v="15"/>
    <n v="1420"/>
    <n v="21300"/>
    <n v="80"/>
    <n v="1404.2"/>
    <n v="112336"/>
    <n v="95"/>
    <n v="1368.11"/>
    <n v="129970"/>
    <m/>
    <m/>
    <m/>
    <s v="Fame 39.35% SC - 100 Ml."/>
    <x v="13"/>
  </r>
  <r>
    <s v="Fame 39.35% SC - 250 Ml."/>
    <m/>
    <m/>
    <m/>
    <n v="8"/>
    <n v="3465.05"/>
    <n v="27720.400000000001"/>
    <n v="8"/>
    <n v="3382.5"/>
    <n v="27060"/>
    <m/>
    <m/>
    <m/>
    <s v="Fame 39.35% SC - 250 Ml."/>
    <x v="14"/>
  </r>
  <r>
    <s v="Fame 39.35% SC - 500 Ml."/>
    <n v="6"/>
    <n v="6762"/>
    <n v="40572"/>
    <m/>
    <m/>
    <m/>
    <n v="4"/>
    <n v="6565.5"/>
    <n v="26262"/>
    <n v="2"/>
    <n v="6762"/>
    <n v="13524"/>
    <s v="Fame 39.35% SC - 500 Ml.-pc."/>
    <x v="15"/>
  </r>
  <r>
    <s v="Fame 39.35% SC - 50 Ml."/>
    <m/>
    <m/>
    <m/>
    <n v="80"/>
    <n v="712.2"/>
    <n v="56976"/>
    <m/>
    <m/>
    <m/>
    <n v="80"/>
    <n v="712.2"/>
    <n v="56976"/>
    <s v="Fame 39.35% SC - 50 Ml.-pc."/>
    <x v="16"/>
  </r>
  <r>
    <s v="Gaucho 600 FS - 100 Ml."/>
    <n v="50"/>
    <n v="312"/>
    <n v="15600"/>
    <n v="1900"/>
    <n v="315.14999999999998"/>
    <n v="598785"/>
    <n v="1800"/>
    <n v="315.18"/>
    <n v="567331.5"/>
    <n v="150"/>
    <n v="315.14999999999998"/>
    <n v="47272.5"/>
    <s v="Gaucho 600 FS - 100 Ml.-pc."/>
    <x v="17"/>
  </r>
  <r>
    <s v="Gaucho 600 FS - 250 Ml."/>
    <n v="240"/>
    <n v="712.5"/>
    <n v="171000"/>
    <n v="400"/>
    <n v="729.27"/>
    <n v="291708"/>
    <n v="530"/>
    <n v="723.52"/>
    <n v="383465.4"/>
    <n v="110"/>
    <n v="719.7"/>
    <n v="79167"/>
    <s v="Gaucho 600 FS - 250 Ml.-pc."/>
    <x v="18"/>
  </r>
  <r>
    <s v="Gaucho 600 FS - 50 Ml."/>
    <m/>
    <m/>
    <m/>
    <n v="200"/>
    <n v="169.19"/>
    <n v="33838"/>
    <n v="40"/>
    <n v="169.19"/>
    <n v="6767.6"/>
    <n v="160"/>
    <n v="169.19"/>
    <n v="27070.400000000001"/>
    <s v="Gaucho 600 FS - 50 Ml.-pc."/>
    <x v="19"/>
  </r>
  <r>
    <s v="Laudis SC630 - 57.5 Ml."/>
    <m/>
    <m/>
    <m/>
    <n v="200"/>
    <n v="638.02"/>
    <n v="127604"/>
    <n v="200"/>
    <n v="649.21"/>
    <n v="129841.9"/>
    <m/>
    <m/>
    <m/>
    <s v="Laudis SC630 - 57.5 Ml."/>
    <x v="20"/>
  </r>
  <r>
    <s v="Movento Energy - 1 Lit."/>
    <n v="10"/>
    <n v="2279"/>
    <n v="22790"/>
    <m/>
    <m/>
    <m/>
    <m/>
    <m/>
    <m/>
    <n v="10"/>
    <n v="2279"/>
    <n v="22790"/>
    <s v="Movento Energy - 1 Lit.-pc."/>
    <x v="21"/>
  </r>
  <r>
    <s v="Nativo 75 WG - 100 Gm."/>
    <n v="180"/>
    <n v="625.29"/>
    <n v="112552.2"/>
    <n v="-100"/>
    <n v="625.29"/>
    <n v="-62529"/>
    <n v="60"/>
    <n v="600"/>
    <n v="36000"/>
    <n v="20"/>
    <n v="625.29"/>
    <n v="12505.8"/>
    <s v="Nativo 75 WG - 100 Gm.-pc."/>
    <x v="22"/>
  </r>
  <r>
    <s v="Oberon 22.9% SC - 100 Ml."/>
    <n v="10"/>
    <n v="372.87"/>
    <n v="3728.7"/>
    <m/>
    <m/>
    <m/>
    <m/>
    <m/>
    <m/>
    <n v="10"/>
    <n v="372.87"/>
    <n v="3728.7"/>
    <s v="Oberon 22.9% SC - 100 Ml.-pc."/>
    <x v="23"/>
  </r>
  <r>
    <s v="Planofix 4.5% SL - 100 Ml."/>
    <m/>
    <m/>
    <m/>
    <n v="6300"/>
    <n v="66.95"/>
    <n v="421785"/>
    <n v="5800"/>
    <n v="69.959999999999994"/>
    <n v="405769.5"/>
    <n v="500"/>
    <n v="66.95"/>
    <n v="33475"/>
    <s v="Planofix 4.5% SL - 100 Ml.-pc."/>
    <x v="24"/>
  </r>
  <r>
    <s v="Planofix 4.5% SL - 250 Ml."/>
    <m/>
    <m/>
    <m/>
    <n v="400"/>
    <n v="163.77000000000001"/>
    <n v="65508"/>
    <n v="360"/>
    <n v="165.85"/>
    <n v="59705.2"/>
    <n v="40"/>
    <n v="163.77000000000001"/>
    <n v="6550.8"/>
    <s v="Planofix 4.5% SL - 250 Ml.-pc."/>
    <x v="25"/>
  </r>
  <r>
    <s v="Raft 6% EC - 1 Lit."/>
    <n v="55"/>
    <n v="870"/>
    <n v="47850"/>
    <m/>
    <m/>
    <m/>
    <n v="55"/>
    <n v="870"/>
    <n v="47850"/>
    <m/>
    <m/>
    <m/>
    <s v="Raft 6% EC - 1 Lit."/>
    <x v="26"/>
  </r>
  <r>
    <s v="Regent 0.3% GR - 25 Kg."/>
    <m/>
    <m/>
    <m/>
    <n v="241"/>
    <n v="1788.52"/>
    <n v="431033.32"/>
    <n v="236"/>
    <n v="1776.31"/>
    <n v="419209.72"/>
    <n v="5"/>
    <n v="1788.52"/>
    <n v="8942.6"/>
    <s v="Regent 0.3% GR - 25 Kg."/>
    <x v="27"/>
  </r>
  <r>
    <s v="Regent 0.3% GR - 5 Kg."/>
    <n v="160"/>
    <n v="364"/>
    <n v="58240"/>
    <n v="1800"/>
    <n v="371.78"/>
    <n v="669204"/>
    <n v="1788"/>
    <n v="367.24"/>
    <n v="656626.16"/>
    <n v="172"/>
    <n v="371.78"/>
    <n v="63946.16"/>
    <s v="Regent 0.3% GR - 5 Kg.-pc."/>
    <x v="28"/>
  </r>
  <r>
    <s v="Regent 5% SC - 1 Lit."/>
    <n v="200"/>
    <n v="1021"/>
    <n v="204200"/>
    <n v="490"/>
    <n v="1021"/>
    <n v="500290"/>
    <n v="590"/>
    <n v="1037.46"/>
    <n v="612100"/>
    <n v="100"/>
    <n v="1021"/>
    <n v="102100"/>
    <s v="Regent 5% SC - 1 Lit.-pc."/>
    <x v="29"/>
  </r>
  <r>
    <s v="Regent 5% SC - 250 Ml."/>
    <m/>
    <m/>
    <m/>
    <n v="20"/>
    <n v="271"/>
    <n v="5420"/>
    <m/>
    <m/>
    <m/>
    <n v="20"/>
    <n v="271"/>
    <n v="5420"/>
    <s v="Regent 5% SC - 250 Ml.-pc."/>
    <x v="30"/>
  </r>
  <r>
    <s v="Regent 5% SC - 500 Ml."/>
    <n v="500"/>
    <n v="526"/>
    <n v="263000"/>
    <n v="1040"/>
    <n v="526"/>
    <n v="547040"/>
    <n v="1220"/>
    <n v="524.41"/>
    <n v="639782"/>
    <n v="320"/>
    <n v="526"/>
    <n v="168320"/>
    <s v="Regent 5% SC - 500 Ml.-pc."/>
    <x v="31"/>
  </r>
  <r>
    <s v="Regent Ultra 0.6% GR - 4 Kg."/>
    <m/>
    <m/>
    <m/>
    <n v="75"/>
    <n v="513.6"/>
    <n v="38520"/>
    <n v="50"/>
    <n v="513.6"/>
    <n v="25680"/>
    <n v="25"/>
    <n v="513.6"/>
    <n v="12840"/>
    <s v="Regent Ultra 0.6% GR - 4 Kg.-pc."/>
    <x v="32"/>
  </r>
  <r>
    <s v="Sivanto Prime 17.09% SL - 1 Lit."/>
    <n v="10"/>
    <n v="2794.68"/>
    <n v="27946.799999999999"/>
    <m/>
    <m/>
    <m/>
    <m/>
    <m/>
    <m/>
    <n v="10"/>
    <n v="2794.68"/>
    <n v="27946.799999999999"/>
    <s v="Sivanto Prime 17.09% SL - 1 Lit.-pc."/>
    <x v="33"/>
  </r>
  <r>
    <s v="Sivanto Prime 17.09% SL - 500 Ml."/>
    <n v="40"/>
    <n v="1402.67"/>
    <n v="56106.8"/>
    <m/>
    <m/>
    <m/>
    <m/>
    <m/>
    <m/>
    <n v="40"/>
    <n v="1402.67"/>
    <n v="56106.8"/>
    <s v="Sivanto Prime 17.09% SL - 500 Ml.-pc."/>
    <x v="34"/>
  </r>
  <r>
    <s v="Solomon 28.3% WW - 250 Ml."/>
    <n v="1600"/>
    <n v="551.08000000000004"/>
    <n v="881728"/>
    <n v="800"/>
    <n v="563.77"/>
    <n v="451016"/>
    <n v="2040"/>
    <n v="557.16999999999996"/>
    <n v="1136633.8"/>
    <n v="360"/>
    <n v="556.72"/>
    <n v="200419.20000000001"/>
    <s v="Solomon 28.3% WW - 250 Ml.-pc."/>
    <x v="35"/>
  </r>
  <r>
    <s v="Solomon 28.3% WW - 500 Ml."/>
    <n v="220"/>
    <n v="1036"/>
    <n v="227920"/>
    <n v="140"/>
    <n v="1047.1300000000001"/>
    <n v="146598.20000000001"/>
    <n v="350"/>
    <n v="1034.22"/>
    <n v="361978"/>
    <n v="10"/>
    <n v="1047.1300000000001"/>
    <n v="10471.299999999999"/>
    <s v="Solomon 28.3% WW - 500 Ml.-pc."/>
    <x v="36"/>
  </r>
  <r>
    <s v="Velum Prime 34.48% SC - 500 Ml."/>
    <m/>
    <m/>
    <m/>
    <n v="20"/>
    <n v="2929"/>
    <n v="58580"/>
    <n v="20"/>
    <n v="3000"/>
    <n v="60000"/>
    <m/>
    <m/>
    <m/>
    <s v="Velum Prime 34.48% SC - 500 Ml."/>
    <x v="37"/>
  </r>
  <r>
    <s v="Whipsuper 9.3% EC - 1 Lit."/>
    <m/>
    <m/>
    <m/>
    <n v="80"/>
    <n v="1454.28"/>
    <n v="116342.39999999999"/>
    <n v="75"/>
    <n v="1433.51"/>
    <n v="107513.4"/>
    <n v="5"/>
    <n v="1454.28"/>
    <n v="7271.4"/>
    <s v="Whipsuper 9.3% EC - 1 Lit.-pc."/>
    <x v="38"/>
  </r>
  <r>
    <s v="Whipsuper 9.3% EC - 250 Ml."/>
    <m/>
    <m/>
    <m/>
    <n v="40"/>
    <n v="375.3"/>
    <n v="15012"/>
    <n v="20"/>
    <n v="392"/>
    <n v="7840"/>
    <n v="20"/>
    <n v="375.3"/>
    <n v="7506"/>
    <s v="Whipsuper 9.3% EC - 250 Ml.-pc."/>
    <x v="39"/>
  </r>
  <r>
    <s v="Whipsuper 9.3% EC - 500 Ml."/>
    <m/>
    <m/>
    <m/>
    <n v="60"/>
    <n v="734.28"/>
    <n v="44056.800000000003"/>
    <n v="50"/>
    <n v="732.4"/>
    <n v="36620"/>
    <n v="10"/>
    <n v="734.28"/>
    <n v="7342.8"/>
    <s v="Whipsuper 9.3% EC - 500 Ml.-pc."/>
    <x v="40"/>
  </r>
  <r>
    <s v="5210 Proagro Mustard - 1 Kg."/>
    <m/>
    <m/>
    <m/>
    <n v="60"/>
    <n v="625"/>
    <n v="37500"/>
    <n v="60"/>
    <n v="625"/>
    <n v="37500"/>
    <m/>
    <m/>
    <m/>
    <s v="5210 Proagro Mustard - 1 Kg.-pc."/>
    <x v="41"/>
  </r>
  <r>
    <s v="5222 Proagro Mustard - 1 Kg."/>
    <m/>
    <m/>
    <m/>
    <n v="450"/>
    <n v="559"/>
    <n v="251550"/>
    <n v="450"/>
    <n v="559"/>
    <n v="251550"/>
    <m/>
    <m/>
    <m/>
    <s v="5222 Proagro Mustard - 1 Kg.-pc."/>
    <x v="42"/>
  </r>
  <r>
    <s v="9072 PA Hy. Millet - 2.25 Kg."/>
    <m/>
    <m/>
    <m/>
    <n v="1247"/>
    <n v="531"/>
    <n v="662157"/>
    <n v="1247"/>
    <n v="531"/>
    <n v="662157"/>
    <m/>
    <m/>
    <m/>
    <s v="9072 PA Hy. Millet - 2.25 Kg."/>
    <x v="43"/>
  </r>
  <r>
    <s v="9444 Hy. Millet - 1.5 Kg."/>
    <m/>
    <m/>
    <m/>
    <n v="7459"/>
    <n v="522"/>
    <n v="3893598"/>
    <n v="7459"/>
    <n v="522"/>
    <n v="3893598"/>
    <m/>
    <m/>
    <m/>
    <s v="9444 Hy. Millet - 1.5 Kg."/>
    <x v="44"/>
  </r>
  <r>
    <s v="9444 Hy. Millet - 4.5 Kg."/>
    <m/>
    <m/>
    <m/>
    <n v="744"/>
    <n v="1566"/>
    <n v="1165104"/>
    <n v="744"/>
    <n v="1566"/>
    <n v="1165104"/>
    <m/>
    <m/>
    <m/>
    <s v="9444 Hy. Millet - 4.5 Kg."/>
    <x v="45"/>
  </r>
  <r>
    <s v="9450 Hy. Millet - 1.5 Kg."/>
    <m/>
    <m/>
    <m/>
    <n v="969"/>
    <n v="550.5"/>
    <n v="533434.5"/>
    <n v="969"/>
    <n v="550.5"/>
    <n v="533434.5"/>
    <m/>
    <m/>
    <m/>
    <s v="9450 Hy. Millet - 1.5 Kg."/>
    <x v="46"/>
  </r>
  <r>
    <s v="Surpass 7007 BG II - 450 Gm."/>
    <m/>
    <m/>
    <m/>
    <n v="11780"/>
    <n v="730"/>
    <n v="8599400"/>
    <n v="11780"/>
    <n v="730"/>
    <n v="8599400"/>
    <m/>
    <m/>
    <m/>
    <s v="Surpass 7007 BG II - 450 Gm."/>
    <x v="47"/>
  </r>
  <r>
    <s v="Surpass 7172 BG II - 450 Gm."/>
    <m/>
    <m/>
    <m/>
    <n v="6046"/>
    <n v="730"/>
    <n v="4413580"/>
    <n v="6046"/>
    <n v="730"/>
    <n v="4413580"/>
    <m/>
    <m/>
    <m/>
    <s v="Surpass 7172 BG II - 450 Gm."/>
    <x v="48"/>
  </r>
  <r>
    <s v="Surpass 7272 BG II - 450 Gm."/>
    <m/>
    <m/>
    <m/>
    <n v="206"/>
    <n v="730"/>
    <n v="150380"/>
    <n v="206"/>
    <n v="730"/>
    <n v="150380"/>
    <m/>
    <m/>
    <m/>
    <s v="Surpass 7272 BG II - 450 Gm."/>
    <x v="49"/>
  </r>
  <r>
    <s v="Surpass Safal 555 NON BG - 120 Gm."/>
    <m/>
    <m/>
    <m/>
    <n v="16652"/>
    <n v="0.01"/>
    <n v="166.52"/>
    <n v="16652"/>
    <n v="0.01"/>
    <n v="166.52"/>
    <m/>
    <m/>
    <m/>
    <s v="Surpass Safal 555 NON BG - 120 Gm."/>
    <x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3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53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7">
        <item m="1" x="77"/>
        <item m="1" x="64"/>
        <item m="1" x="60"/>
        <item m="1" x="78"/>
        <item x="32"/>
        <item m="1" x="88"/>
        <item m="1" x="188"/>
        <item m="1" x="170"/>
        <item m="1" x="165"/>
        <item m="1" x="169"/>
        <item m="1" x="168"/>
        <item m="1" x="193"/>
        <item x="0"/>
        <item m="1" x="192"/>
        <item x="1"/>
        <item m="1" x="157"/>
        <item x="5"/>
        <item m="1" x="156"/>
        <item x="6"/>
        <item m="1" x="164"/>
        <item m="1" x="70"/>
        <item m="1" x="178"/>
        <item m="1" x="68"/>
        <item m="1" x="69"/>
        <item x="7"/>
        <item x="8"/>
        <item m="1" x="159"/>
        <item m="1" x="158"/>
        <item x="10"/>
        <item m="1" x="176"/>
        <item m="1" x="175"/>
        <item m="1" x="174"/>
        <item m="1" x="55"/>
        <item m="1" x="92"/>
        <item x="13"/>
        <item x="14"/>
        <item x="15"/>
        <item x="16"/>
        <item m="1" x="153"/>
        <item m="1" x="120"/>
        <item x="17"/>
        <item m="1" x="89"/>
        <item x="19"/>
        <item m="1" x="195"/>
        <item m="1" x="138"/>
        <item m="1" x="135"/>
        <item m="1" x="137"/>
        <item m="1" x="117"/>
        <item m="1" x="111"/>
        <item m="1" x="133"/>
        <item m="1" x="82"/>
        <item m="1" x="131"/>
        <item m="1" x="132"/>
        <item m="1" x="143"/>
        <item m="1" x="142"/>
        <item x="20"/>
        <item m="1" x="57"/>
        <item m="1" x="180"/>
        <item m="1" x="118"/>
        <item m="1" x="130"/>
        <item m="1" x="148"/>
        <item m="1" x="172"/>
        <item m="1" x="171"/>
        <item x="21"/>
        <item m="1" x="75"/>
        <item x="22"/>
        <item m="1" x="84"/>
        <item x="23"/>
        <item m="1" x="110"/>
        <item m="1" x="109"/>
        <item x="24"/>
        <item m="1" x="144"/>
        <item m="1" x="54"/>
        <item m="1" x="53"/>
        <item m="1" x="106"/>
        <item m="1" x="136"/>
        <item m="1" x="61"/>
        <item x="30"/>
        <item x="27"/>
        <item x="31"/>
        <item x="28"/>
        <item x="29"/>
        <item m="1" x="126"/>
        <item m="1" x="72"/>
        <item m="1" x="52"/>
        <item m="1" x="105"/>
        <item m="1" x="51"/>
        <item m="1" x="83"/>
        <item m="1" x="189"/>
        <item m="1" x="71"/>
        <item m="1" x="102"/>
        <item m="1" x="150"/>
        <item m="1" x="149"/>
        <item m="1" x="162"/>
        <item m="1" x="66"/>
        <item x="35"/>
        <item x="36"/>
        <item m="1" x="151"/>
        <item m="1" x="93"/>
        <item m="1" x="86"/>
        <item m="1" x="166"/>
        <item x="39"/>
        <item m="1" x="182"/>
        <item m="1" x="101"/>
        <item m="1" x="129"/>
        <item m="1" x="128"/>
        <item m="1" x="87"/>
        <item m="1" x="190"/>
        <item m="1" x="127"/>
        <item m="1" x="76"/>
        <item x="2"/>
        <item x="4"/>
        <item x="3"/>
        <item m="1" x="179"/>
        <item m="1" x="186"/>
        <item x="50"/>
        <item m="1" x="62"/>
        <item m="1" x="63"/>
        <item m="1" x="67"/>
        <item m="1" x="152"/>
        <item m="1" x="79"/>
        <item m="1" x="147"/>
        <item m="1" x="194"/>
        <item m="1" x="56"/>
        <item m="1" x="185"/>
        <item x="11"/>
        <item m="1" x="184"/>
        <item m="1" x="65"/>
        <item m="1" x="90"/>
        <item m="1" x="91"/>
        <item m="1" x="97"/>
        <item m="1" x="98"/>
        <item m="1" x="122"/>
        <item m="1" x="187"/>
        <item m="1" x="177"/>
        <item m="1" x="85"/>
        <item m="1" x="154"/>
        <item m="1" x="155"/>
        <item m="1" x="59"/>
        <item m="1" x="163"/>
        <item m="1" x="145"/>
        <item m="1" x="100"/>
        <item m="1" x="104"/>
        <item m="1" x="94"/>
        <item m="1" x="95"/>
        <item m="1" x="96"/>
        <item m="1" x="167"/>
        <item m="1" x="181"/>
        <item m="1" x="119"/>
        <item m="1" x="173"/>
        <item m="1" x="160"/>
        <item m="1" x="161"/>
        <item m="1" x="140"/>
        <item m="1" x="191"/>
        <item m="1" x="139"/>
        <item m="1" x="73"/>
        <item m="1" x="121"/>
        <item m="1" x="141"/>
        <item m="1" x="74"/>
        <item m="1" x="108"/>
        <item m="1" x="107"/>
        <item m="1" x="58"/>
        <item m="1" x="99"/>
        <item x="25"/>
        <item m="1" x="183"/>
        <item m="1" x="124"/>
        <item m="1" x="125"/>
        <item m="1" x="114"/>
        <item m="1" x="115"/>
        <item m="1" x="116"/>
        <item m="1" x="123"/>
        <item m="1" x="134"/>
        <item m="1" x="103"/>
        <item m="1" x="146"/>
        <item m="1" x="112"/>
        <item m="1" x="113"/>
        <item x="37"/>
        <item m="1" x="80"/>
        <item m="1" x="81"/>
        <item x="38"/>
        <item x="40"/>
        <item x="9"/>
        <item x="12"/>
        <item x="18"/>
        <item x="26"/>
        <item x="33"/>
        <item x="34"/>
        <item x="41"/>
        <item x="42"/>
        <item x="43"/>
        <item x="44"/>
        <item x="45"/>
        <item x="46"/>
        <item x="47"/>
        <item x="48"/>
        <item x="49"/>
        <item t="default"/>
      </items>
    </pivotField>
  </pivotFields>
  <rowFields count="1">
    <field x="14"/>
  </rowFields>
  <rowItems count="52">
    <i>
      <x v="4"/>
    </i>
    <i>
      <x v="12"/>
    </i>
    <i>
      <x v="14"/>
    </i>
    <i>
      <x v="16"/>
    </i>
    <i>
      <x v="18"/>
    </i>
    <i>
      <x v="24"/>
    </i>
    <i>
      <x v="25"/>
    </i>
    <i>
      <x v="28"/>
    </i>
    <i>
      <x v="34"/>
    </i>
    <i>
      <x v="35"/>
    </i>
    <i>
      <x v="36"/>
    </i>
    <i>
      <x v="37"/>
    </i>
    <i>
      <x v="40"/>
    </i>
    <i>
      <x v="42"/>
    </i>
    <i>
      <x v="55"/>
    </i>
    <i>
      <x v="63"/>
    </i>
    <i>
      <x v="65"/>
    </i>
    <i>
      <x v="67"/>
    </i>
    <i>
      <x v="70"/>
    </i>
    <i>
      <x v="77"/>
    </i>
    <i>
      <x v="78"/>
    </i>
    <i>
      <x v="79"/>
    </i>
    <i>
      <x v="80"/>
    </i>
    <i>
      <x v="81"/>
    </i>
    <i>
      <x v="95"/>
    </i>
    <i>
      <x v="96"/>
    </i>
    <i>
      <x v="101"/>
    </i>
    <i>
      <x v="110"/>
    </i>
    <i>
      <x v="111"/>
    </i>
    <i>
      <x v="112"/>
    </i>
    <i>
      <x v="115"/>
    </i>
    <i>
      <x v="125"/>
    </i>
    <i>
      <x v="163"/>
    </i>
    <i>
      <x v="176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14" type="button" dataOnly="0" labelOnly="1" outline="0" axis="axisRow" fieldPosition="0"/>
    </format>
    <format dxfId="19">
      <pivotArea dataOnly="0" labelOnly="1" grandRow="1" outline="0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14" type="button" dataOnly="0" labelOnly="1" outline="0" axis="axisRow" fieldPosition="0"/>
    </format>
    <format dxfId="1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workbookViewId="0">
      <selection sqref="A1:C1"/>
    </sheetView>
  </sheetViews>
  <sheetFormatPr defaultRowHeight="14.4" x14ac:dyDescent="0.3"/>
  <cols>
    <col min="1" max="1" width="28.5546875" bestFit="1" customWidth="1"/>
    <col min="2" max="2" width="10.44140625" bestFit="1" customWidth="1"/>
    <col min="3" max="3" width="8" bestFit="1" customWidth="1"/>
    <col min="4" max="4" width="10.44140625" bestFit="1" customWidth="1"/>
    <col min="5" max="5" width="11.21875" bestFit="1" customWidth="1"/>
    <col min="6" max="6" width="8" bestFit="1" customWidth="1"/>
    <col min="7" max="7" width="11.44140625" bestFit="1" customWidth="1"/>
    <col min="8" max="8" width="11.21875" bestFit="1" customWidth="1"/>
    <col min="9" max="9" width="8" bestFit="1" customWidth="1"/>
    <col min="10" max="10" width="10.44140625" bestFit="1" customWidth="1"/>
    <col min="11" max="11" width="10.21875" bestFit="1" customWidth="1"/>
    <col min="12" max="12" width="8" bestFit="1" customWidth="1"/>
    <col min="13" max="13" width="10.44140625" bestFit="1" customWidth="1"/>
    <col min="20" max="20" width="18.6640625" bestFit="1" customWidth="1"/>
  </cols>
  <sheetData>
    <row r="1" spans="1:20" ht="15.6" x14ac:dyDescent="0.3">
      <c r="A1" s="75" t="s">
        <v>57</v>
      </c>
      <c r="B1" s="75"/>
      <c r="C1" s="75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20" x14ac:dyDescent="0.3">
      <c r="A2" s="72" t="s">
        <v>58</v>
      </c>
      <c r="B2" s="72"/>
      <c r="C2" s="72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20" x14ac:dyDescent="0.3">
      <c r="A3" s="76" t="s">
        <v>59</v>
      </c>
      <c r="B3" s="76"/>
      <c r="C3" s="76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0" ht="15.6" x14ac:dyDescent="0.3">
      <c r="A4" s="71" t="s">
        <v>60</v>
      </c>
      <c r="B4" s="71"/>
      <c r="C4" s="7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20" x14ac:dyDescent="0.3">
      <c r="A5" s="72" t="s">
        <v>61</v>
      </c>
      <c r="B5" s="72"/>
      <c r="C5" s="72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20" x14ac:dyDescent="0.3">
      <c r="A6" s="72" t="s">
        <v>62</v>
      </c>
      <c r="B6" s="72"/>
      <c r="C6" s="72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20" x14ac:dyDescent="0.3">
      <c r="A7" s="67" t="s">
        <v>44</v>
      </c>
      <c r="B7" s="77" t="s">
        <v>60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20" x14ac:dyDescent="0.3">
      <c r="A8" s="68" t="s">
        <v>44</v>
      </c>
      <c r="B8" s="78" t="s">
        <v>63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20" x14ac:dyDescent="0.3">
      <c r="A9" s="85" t="s">
        <v>45</v>
      </c>
      <c r="B9" s="69" t="s">
        <v>62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20" x14ac:dyDescent="0.3">
      <c r="A10" s="85" t="s">
        <v>44</v>
      </c>
      <c r="B10" s="86" t="s">
        <v>64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</row>
    <row r="11" spans="1:20" ht="25.5" customHeight="1" x14ac:dyDescent="0.3">
      <c r="A11" s="85" t="s">
        <v>44</v>
      </c>
      <c r="B11" s="73" t="s">
        <v>46</v>
      </c>
      <c r="C11" s="74"/>
      <c r="D11" s="88"/>
      <c r="E11" s="73" t="s">
        <v>47</v>
      </c>
      <c r="F11" s="74"/>
      <c r="G11" s="74"/>
      <c r="H11" s="73" t="s">
        <v>48</v>
      </c>
      <c r="I11" s="74"/>
      <c r="J11" s="74"/>
      <c r="K11" s="73" t="s">
        <v>49</v>
      </c>
      <c r="L11" s="74"/>
      <c r="M11" s="74"/>
    </row>
    <row r="12" spans="1:20" x14ac:dyDescent="0.3">
      <c r="A12" s="89" t="s">
        <v>44</v>
      </c>
      <c r="B12" s="90" t="s">
        <v>50</v>
      </c>
      <c r="C12" s="91" t="s">
        <v>51</v>
      </c>
      <c r="D12" s="90" t="s">
        <v>52</v>
      </c>
      <c r="E12" s="62" t="s">
        <v>50</v>
      </c>
      <c r="F12" s="63" t="s">
        <v>51</v>
      </c>
      <c r="G12" s="62" t="s">
        <v>52</v>
      </c>
      <c r="H12" s="62" t="s">
        <v>50</v>
      </c>
      <c r="I12" s="63" t="s">
        <v>51</v>
      </c>
      <c r="J12" s="62" t="s">
        <v>52</v>
      </c>
      <c r="K12" s="62" t="s">
        <v>50</v>
      </c>
      <c r="L12" s="63" t="s">
        <v>51</v>
      </c>
      <c r="M12" s="62" t="s">
        <v>52</v>
      </c>
      <c r="N12" s="92" t="s">
        <v>65</v>
      </c>
      <c r="P12" s="93" t="s">
        <v>65</v>
      </c>
      <c r="R12" s="93" t="s">
        <v>66</v>
      </c>
      <c r="T12" t="s">
        <v>17</v>
      </c>
    </row>
    <row r="13" spans="1:20" x14ac:dyDescent="0.3">
      <c r="A13" s="94" t="s">
        <v>67</v>
      </c>
      <c r="B13" s="95"/>
      <c r="C13" s="65"/>
      <c r="D13" s="96"/>
      <c r="E13" s="95"/>
      <c r="F13" s="59"/>
      <c r="G13" s="60"/>
      <c r="H13" s="95"/>
      <c r="I13" s="59"/>
      <c r="J13" s="60"/>
      <c r="K13" s="95"/>
      <c r="L13" s="59"/>
      <c r="M13" s="60"/>
      <c r="N13">
        <f>VLOOKUP(A13,[3]BAYERProductwiseStocknSalesFrom!$A$2:$G$71,7,0)</f>
        <v>0</v>
      </c>
      <c r="O13" t="b">
        <f>N13=E13</f>
        <v>1</v>
      </c>
      <c r="P13">
        <f>VLOOKUP(A13,[3]BAYERProductwiseStocknSalesFrom!$A$2:$J$71,10,0)</f>
        <v>0</v>
      </c>
      <c r="Q13" t="b">
        <f>P13=H13</f>
        <v>1</v>
      </c>
      <c r="R13" s="97">
        <f>B13+N13-P13</f>
        <v>0</v>
      </c>
      <c r="S13" t="b">
        <f>R13=K13</f>
        <v>1</v>
      </c>
    </row>
    <row r="14" spans="1:20" x14ac:dyDescent="0.3">
      <c r="A14" s="94" t="s">
        <v>68</v>
      </c>
      <c r="B14" s="98">
        <v>10</v>
      </c>
      <c r="C14" s="99">
        <v>1699</v>
      </c>
      <c r="D14" s="100">
        <v>16990</v>
      </c>
      <c r="E14" s="98">
        <v>510</v>
      </c>
      <c r="F14" s="55">
        <v>1728.78</v>
      </c>
      <c r="G14" s="56">
        <v>881677.8</v>
      </c>
      <c r="H14" s="98">
        <v>40</v>
      </c>
      <c r="I14" s="55">
        <v>1832.61</v>
      </c>
      <c r="J14" s="56">
        <v>73304.399999999994</v>
      </c>
      <c r="K14" s="98">
        <v>480</v>
      </c>
      <c r="L14" s="55">
        <v>1728.78</v>
      </c>
      <c r="M14" s="56">
        <v>829814.4</v>
      </c>
      <c r="N14">
        <f>VLOOKUP(A14,[3]BAYERProductwiseStocknSalesFrom!$A$2:$G$71,7,0)</f>
        <v>510</v>
      </c>
      <c r="O14" t="b">
        <f t="shared" ref="O14:O77" si="0">N14=E14</f>
        <v>1</v>
      </c>
      <c r="P14">
        <f>VLOOKUP(A14,[3]BAYERProductwiseStocknSalesFrom!$A$2:$J$71,10,0)</f>
        <v>40</v>
      </c>
      <c r="Q14" t="b">
        <f t="shared" ref="Q14:Q77" si="1">P14=H14</f>
        <v>1</v>
      </c>
      <c r="R14" s="97">
        <f t="shared" ref="R14:R77" si="2">B14+N14-P14</f>
        <v>480</v>
      </c>
      <c r="S14" t="b">
        <f t="shared" ref="S14:S77" si="3">R14=K14</f>
        <v>1</v>
      </c>
    </row>
    <row r="15" spans="1:20" x14ac:dyDescent="0.3">
      <c r="A15" s="94" t="s">
        <v>69</v>
      </c>
      <c r="B15" s="101"/>
      <c r="C15" s="66"/>
      <c r="D15" s="102"/>
      <c r="E15" s="101"/>
      <c r="F15" s="57"/>
      <c r="G15" s="58"/>
      <c r="H15" s="101"/>
      <c r="I15" s="57"/>
      <c r="J15" s="58"/>
      <c r="K15" s="101"/>
      <c r="L15" s="57"/>
      <c r="M15" s="58"/>
      <c r="N15">
        <f>VLOOKUP(A15,[3]BAYERProductwiseStocknSalesFrom!$A$2:$G$71,7,0)</f>
        <v>0</v>
      </c>
      <c r="O15" t="b">
        <f t="shared" si="0"/>
        <v>1</v>
      </c>
      <c r="P15">
        <f>VLOOKUP(A15,[3]BAYERProductwiseStocknSalesFrom!$A$2:$J$71,10,0)</f>
        <v>0</v>
      </c>
      <c r="Q15" t="b">
        <f t="shared" si="1"/>
        <v>1</v>
      </c>
      <c r="R15" s="97">
        <f t="shared" si="2"/>
        <v>0</v>
      </c>
      <c r="S15" t="b">
        <f t="shared" si="3"/>
        <v>1</v>
      </c>
    </row>
    <row r="16" spans="1:20" x14ac:dyDescent="0.3">
      <c r="A16" s="94" t="s">
        <v>70</v>
      </c>
      <c r="B16" s="101"/>
      <c r="C16" s="66"/>
      <c r="D16" s="102"/>
      <c r="E16" s="101"/>
      <c r="F16" s="57"/>
      <c r="G16" s="58"/>
      <c r="H16" s="101"/>
      <c r="I16" s="57"/>
      <c r="J16" s="58"/>
      <c r="K16" s="101"/>
      <c r="L16" s="57"/>
      <c r="M16" s="58"/>
      <c r="N16">
        <f>VLOOKUP(A16,[3]BAYERProductwiseStocknSalesFrom!$A$2:$G$71,7,0)</f>
        <v>0</v>
      </c>
      <c r="O16" t="b">
        <f t="shared" si="0"/>
        <v>1</v>
      </c>
      <c r="P16">
        <f>VLOOKUP(A16,[3]BAYERProductwiseStocknSalesFrom!$A$2:$J$71,10,0)</f>
        <v>0</v>
      </c>
      <c r="Q16" t="b">
        <f t="shared" si="1"/>
        <v>1</v>
      </c>
      <c r="R16" s="97">
        <f t="shared" si="2"/>
        <v>0</v>
      </c>
      <c r="S16" t="b">
        <f t="shared" si="3"/>
        <v>1</v>
      </c>
    </row>
    <row r="17" spans="1:19" x14ac:dyDescent="0.3">
      <c r="A17" s="94" t="s">
        <v>71</v>
      </c>
      <c r="B17" s="98">
        <v>10</v>
      </c>
      <c r="C17" s="99">
        <v>875</v>
      </c>
      <c r="D17" s="100">
        <v>8750</v>
      </c>
      <c r="E17" s="98">
        <v>1000</v>
      </c>
      <c r="F17" s="55">
        <v>890.4</v>
      </c>
      <c r="G17" s="56">
        <v>890400</v>
      </c>
      <c r="H17" s="98">
        <v>50</v>
      </c>
      <c r="I17" s="55">
        <v>930.17</v>
      </c>
      <c r="J17" s="56">
        <v>46508.6</v>
      </c>
      <c r="K17" s="98">
        <v>960</v>
      </c>
      <c r="L17" s="55">
        <v>890.4</v>
      </c>
      <c r="M17" s="56">
        <v>854784</v>
      </c>
      <c r="N17">
        <f>VLOOKUP(A17,[3]BAYERProductwiseStocknSalesFrom!$A$2:$G$71,7,0)</f>
        <v>1000</v>
      </c>
      <c r="O17" t="b">
        <f t="shared" si="0"/>
        <v>1</v>
      </c>
      <c r="P17">
        <f>VLOOKUP(A17,[3]BAYERProductwiseStocknSalesFrom!$A$2:$J$71,10,0)</f>
        <v>50</v>
      </c>
      <c r="Q17" t="b">
        <f t="shared" si="1"/>
        <v>1</v>
      </c>
      <c r="R17" s="97">
        <f t="shared" si="2"/>
        <v>960</v>
      </c>
      <c r="S17" t="b">
        <f t="shared" si="3"/>
        <v>1</v>
      </c>
    </row>
    <row r="18" spans="1:19" x14ac:dyDescent="0.3">
      <c r="A18" s="94" t="s">
        <v>72</v>
      </c>
      <c r="B18" s="101"/>
      <c r="C18" s="66"/>
      <c r="D18" s="102"/>
      <c r="E18" s="98">
        <v>3000</v>
      </c>
      <c r="F18" s="55">
        <v>789.25</v>
      </c>
      <c r="G18" s="56">
        <v>2367750</v>
      </c>
      <c r="H18" s="98">
        <v>1000</v>
      </c>
      <c r="I18" s="55">
        <v>809.92</v>
      </c>
      <c r="J18" s="56">
        <v>809923.75</v>
      </c>
      <c r="K18" s="98">
        <v>2000</v>
      </c>
      <c r="L18" s="55">
        <v>789.25</v>
      </c>
      <c r="M18" s="56">
        <v>1578500</v>
      </c>
      <c r="N18">
        <f>VLOOKUP(A18,[3]BAYERProductwiseStocknSalesFrom!$A$2:$G$71,7,0)</f>
        <v>3000</v>
      </c>
      <c r="O18" t="b">
        <f t="shared" si="0"/>
        <v>1</v>
      </c>
      <c r="P18">
        <f>VLOOKUP(A18,[3]BAYERProductwiseStocknSalesFrom!$A$2:$J$71,10,0)</f>
        <v>1000</v>
      </c>
      <c r="Q18" t="b">
        <f t="shared" si="1"/>
        <v>1</v>
      </c>
      <c r="R18" s="97">
        <f t="shared" si="2"/>
        <v>2000</v>
      </c>
      <c r="S18" t="b">
        <f t="shared" si="3"/>
        <v>1</v>
      </c>
    </row>
    <row r="19" spans="1:19" x14ac:dyDescent="0.3">
      <c r="A19" s="94" t="s">
        <v>73</v>
      </c>
      <c r="B19" s="101"/>
      <c r="C19" s="66"/>
      <c r="D19" s="102"/>
      <c r="E19" s="98">
        <v>800</v>
      </c>
      <c r="F19" s="55">
        <v>208.08</v>
      </c>
      <c r="G19" s="56">
        <v>166464</v>
      </c>
      <c r="H19" s="98">
        <v>40</v>
      </c>
      <c r="I19" s="55">
        <v>254.29</v>
      </c>
      <c r="J19" s="56">
        <v>10171.6</v>
      </c>
      <c r="K19" s="98">
        <v>760</v>
      </c>
      <c r="L19" s="55">
        <v>208.08</v>
      </c>
      <c r="M19" s="56">
        <v>158140.79999999999</v>
      </c>
      <c r="N19">
        <f>VLOOKUP(A19,[3]BAYERProductwiseStocknSalesFrom!$A$2:$G$71,7,0)</f>
        <v>800</v>
      </c>
      <c r="O19" t="b">
        <f t="shared" si="0"/>
        <v>1</v>
      </c>
      <c r="P19">
        <f>VLOOKUP(A19,[3]BAYERProductwiseStocknSalesFrom!$A$2:$J$71,10,0)</f>
        <v>40</v>
      </c>
      <c r="Q19" t="b">
        <f t="shared" si="1"/>
        <v>1</v>
      </c>
      <c r="R19" s="97">
        <f t="shared" si="2"/>
        <v>760</v>
      </c>
      <c r="S19" t="b">
        <f t="shared" si="3"/>
        <v>1</v>
      </c>
    </row>
    <row r="20" spans="1:19" x14ac:dyDescent="0.3">
      <c r="A20" s="94" t="s">
        <v>74</v>
      </c>
      <c r="B20" s="101"/>
      <c r="C20" s="66"/>
      <c r="D20" s="102"/>
      <c r="E20" s="98">
        <v>3700</v>
      </c>
      <c r="F20" s="55">
        <v>406.93</v>
      </c>
      <c r="G20" s="56">
        <v>1505641</v>
      </c>
      <c r="H20" s="98">
        <v>1840</v>
      </c>
      <c r="I20" s="55">
        <v>415.76</v>
      </c>
      <c r="J20" s="56">
        <v>765004.80000000005</v>
      </c>
      <c r="K20" s="98">
        <v>1860</v>
      </c>
      <c r="L20" s="55">
        <v>406.93</v>
      </c>
      <c r="M20" s="56">
        <v>756889.8</v>
      </c>
      <c r="N20">
        <f>VLOOKUP(A20,[3]BAYERProductwiseStocknSalesFrom!$A$2:$G$71,7,0)</f>
        <v>3700</v>
      </c>
      <c r="O20" t="b">
        <f t="shared" si="0"/>
        <v>1</v>
      </c>
      <c r="P20">
        <f>VLOOKUP(A20,[3]BAYERProductwiseStocknSalesFrom!$A$2:$J$71,10,0)</f>
        <v>1840</v>
      </c>
      <c r="Q20" t="b">
        <f t="shared" si="1"/>
        <v>1</v>
      </c>
      <c r="R20" s="97">
        <f t="shared" si="2"/>
        <v>1860</v>
      </c>
      <c r="S20" t="b">
        <f t="shared" si="3"/>
        <v>1</v>
      </c>
    </row>
    <row r="21" spans="1:19" x14ac:dyDescent="0.3">
      <c r="A21" s="94" t="s">
        <v>75</v>
      </c>
      <c r="B21" s="98">
        <v>430</v>
      </c>
      <c r="C21" s="99">
        <v>488</v>
      </c>
      <c r="D21" s="100">
        <v>209840</v>
      </c>
      <c r="E21" s="98">
        <v>700</v>
      </c>
      <c r="F21" s="55">
        <v>518.21</v>
      </c>
      <c r="G21" s="56">
        <v>362747</v>
      </c>
      <c r="H21" s="98">
        <v>430</v>
      </c>
      <c r="I21" s="55">
        <v>485.89</v>
      </c>
      <c r="J21" s="56">
        <v>208932.8</v>
      </c>
      <c r="K21" s="98">
        <v>700</v>
      </c>
      <c r="L21" s="55">
        <v>518.21</v>
      </c>
      <c r="M21" s="56">
        <v>362747</v>
      </c>
      <c r="N21">
        <f>VLOOKUP(A21,[3]BAYERProductwiseStocknSalesFrom!$A$2:$G$71,7,0)</f>
        <v>700</v>
      </c>
      <c r="O21" t="b">
        <f t="shared" si="0"/>
        <v>1</v>
      </c>
      <c r="P21">
        <f>VLOOKUP(A21,[3]BAYERProductwiseStocknSalesFrom!$A$2:$J$71,10,0)</f>
        <v>430</v>
      </c>
      <c r="Q21" t="b">
        <f t="shared" si="1"/>
        <v>1</v>
      </c>
      <c r="R21" s="97">
        <f t="shared" si="2"/>
        <v>700</v>
      </c>
      <c r="S21" t="b">
        <f t="shared" si="3"/>
        <v>1</v>
      </c>
    </row>
    <row r="22" spans="1:19" x14ac:dyDescent="0.3">
      <c r="A22" s="94" t="s">
        <v>76</v>
      </c>
      <c r="B22" s="101"/>
      <c r="C22" s="66"/>
      <c r="D22" s="102"/>
      <c r="E22" s="101"/>
      <c r="F22" s="57"/>
      <c r="G22" s="58"/>
      <c r="H22" s="101"/>
      <c r="I22" s="57"/>
      <c r="J22" s="58"/>
      <c r="K22" s="101"/>
      <c r="L22" s="57"/>
      <c r="M22" s="58"/>
      <c r="N22">
        <f>VLOOKUP(A22,[3]BAYERProductwiseStocknSalesFrom!$A$2:$G$71,7,0)</f>
        <v>0</v>
      </c>
      <c r="O22" t="b">
        <f t="shared" si="0"/>
        <v>1</v>
      </c>
      <c r="P22">
        <f>VLOOKUP(A22,[3]BAYERProductwiseStocknSalesFrom!$A$2:$J$71,10,0)</f>
        <v>0</v>
      </c>
      <c r="Q22" t="b">
        <f t="shared" si="1"/>
        <v>1</v>
      </c>
      <c r="R22" s="97">
        <f t="shared" si="2"/>
        <v>0</v>
      </c>
      <c r="S22" t="b">
        <f t="shared" si="3"/>
        <v>1</v>
      </c>
    </row>
    <row r="23" spans="1:19" x14ac:dyDescent="0.3">
      <c r="A23" s="94" t="s">
        <v>77</v>
      </c>
      <c r="B23" s="98">
        <v>980</v>
      </c>
      <c r="C23" s="99">
        <v>259.67</v>
      </c>
      <c r="D23" s="100">
        <v>254476.6</v>
      </c>
      <c r="E23" s="98">
        <v>620</v>
      </c>
      <c r="F23" s="55">
        <v>272.37</v>
      </c>
      <c r="G23" s="56">
        <v>168869.4</v>
      </c>
      <c r="H23" s="98">
        <v>960</v>
      </c>
      <c r="I23" s="55">
        <v>257.74</v>
      </c>
      <c r="J23" s="56">
        <v>247431.2</v>
      </c>
      <c r="K23" s="98">
        <v>640</v>
      </c>
      <c r="L23" s="55">
        <v>272.37</v>
      </c>
      <c r="M23" s="56">
        <v>174316.79999999999</v>
      </c>
      <c r="N23">
        <f>VLOOKUP(A23,[3]BAYERProductwiseStocknSalesFrom!$A$2:$G$71,7,0)</f>
        <v>620</v>
      </c>
      <c r="O23" t="b">
        <f t="shared" si="0"/>
        <v>1</v>
      </c>
      <c r="P23">
        <f>VLOOKUP(A23,[3]BAYERProductwiseStocknSalesFrom!$A$2:$J$71,10,0)</f>
        <v>960</v>
      </c>
      <c r="Q23" t="b">
        <f t="shared" si="1"/>
        <v>1</v>
      </c>
      <c r="R23" s="97">
        <f t="shared" si="2"/>
        <v>640</v>
      </c>
      <c r="S23" t="b">
        <f t="shared" si="3"/>
        <v>1</v>
      </c>
    </row>
    <row r="24" spans="1:19" x14ac:dyDescent="0.3">
      <c r="A24" s="94" t="s">
        <v>78</v>
      </c>
      <c r="B24" s="101"/>
      <c r="C24" s="66"/>
      <c r="D24" s="102"/>
      <c r="E24" s="101"/>
      <c r="F24" s="57"/>
      <c r="G24" s="58"/>
      <c r="H24" s="101"/>
      <c r="I24" s="57"/>
      <c r="J24" s="58"/>
      <c r="K24" s="101"/>
      <c r="L24" s="57"/>
      <c r="M24" s="58"/>
      <c r="N24">
        <f>VLOOKUP(A24,[3]BAYERProductwiseStocknSalesFrom!$A$2:$G$71,7,0)</f>
        <v>0</v>
      </c>
      <c r="O24" t="b">
        <f t="shared" si="0"/>
        <v>1</v>
      </c>
      <c r="P24">
        <f>VLOOKUP(A24,[3]BAYERProductwiseStocknSalesFrom!$A$2:$J$71,10,0)</f>
        <v>0</v>
      </c>
      <c r="Q24" t="b">
        <f t="shared" si="1"/>
        <v>1</v>
      </c>
      <c r="R24" s="97">
        <f t="shared" si="2"/>
        <v>0</v>
      </c>
      <c r="S24" t="b">
        <f t="shared" si="3"/>
        <v>1</v>
      </c>
    </row>
    <row r="25" spans="1:19" x14ac:dyDescent="0.3">
      <c r="A25" s="94" t="s">
        <v>79</v>
      </c>
      <c r="B25" s="101"/>
      <c r="C25" s="66"/>
      <c r="D25" s="102"/>
      <c r="E25" s="101"/>
      <c r="F25" s="57"/>
      <c r="G25" s="58"/>
      <c r="H25" s="101"/>
      <c r="I25" s="57"/>
      <c r="J25" s="58"/>
      <c r="K25" s="101"/>
      <c r="L25" s="57"/>
      <c r="M25" s="58"/>
      <c r="N25">
        <f>VLOOKUP(A25,[3]BAYERProductwiseStocknSalesFrom!$A$2:$G$71,7,0)</f>
        <v>0</v>
      </c>
      <c r="O25" t="b">
        <f t="shared" si="0"/>
        <v>1</v>
      </c>
      <c r="P25">
        <f>VLOOKUP(A25,[3]BAYERProductwiseStocknSalesFrom!$A$2:$J$71,10,0)</f>
        <v>0</v>
      </c>
      <c r="Q25" t="b">
        <f t="shared" si="1"/>
        <v>1</v>
      </c>
      <c r="R25" s="97">
        <f t="shared" si="2"/>
        <v>0</v>
      </c>
      <c r="S25" t="b">
        <f t="shared" si="3"/>
        <v>1</v>
      </c>
    </row>
    <row r="26" spans="1:19" x14ac:dyDescent="0.3">
      <c r="A26" s="94" t="s">
        <v>80</v>
      </c>
      <c r="B26" s="101"/>
      <c r="C26" s="66"/>
      <c r="D26" s="102"/>
      <c r="E26" s="101"/>
      <c r="F26" s="57"/>
      <c r="G26" s="58"/>
      <c r="H26" s="101"/>
      <c r="I26" s="57"/>
      <c r="J26" s="58"/>
      <c r="K26" s="101"/>
      <c r="L26" s="57"/>
      <c r="M26" s="58"/>
      <c r="N26">
        <f>VLOOKUP(A26,[3]BAYERProductwiseStocknSalesFrom!$A$2:$G$71,7,0)</f>
        <v>0</v>
      </c>
      <c r="O26" t="b">
        <f t="shared" si="0"/>
        <v>1</v>
      </c>
      <c r="P26">
        <f>VLOOKUP(A26,[3]BAYERProductwiseStocknSalesFrom!$A$2:$J$71,10,0)</f>
        <v>0</v>
      </c>
      <c r="Q26" t="b">
        <f t="shared" si="1"/>
        <v>1</v>
      </c>
      <c r="R26" s="97">
        <f t="shared" si="2"/>
        <v>0</v>
      </c>
      <c r="S26" t="b">
        <f t="shared" si="3"/>
        <v>1</v>
      </c>
    </row>
    <row r="27" spans="1:19" x14ac:dyDescent="0.3">
      <c r="A27" s="94" t="s">
        <v>81</v>
      </c>
      <c r="B27" s="101"/>
      <c r="C27" s="66"/>
      <c r="D27" s="102"/>
      <c r="E27" s="101"/>
      <c r="F27" s="57"/>
      <c r="G27" s="58"/>
      <c r="H27" s="101"/>
      <c r="I27" s="57"/>
      <c r="J27" s="58"/>
      <c r="K27" s="101"/>
      <c r="L27" s="57"/>
      <c r="M27" s="58"/>
      <c r="N27">
        <f>VLOOKUP(A27,[3]BAYERProductwiseStocknSalesFrom!$A$2:$G$71,7,0)</f>
        <v>0</v>
      </c>
      <c r="O27" t="b">
        <f t="shared" si="0"/>
        <v>1</v>
      </c>
      <c r="P27">
        <f>VLOOKUP(A27,[3]BAYERProductwiseStocknSalesFrom!$A$2:$J$71,10,0)</f>
        <v>0</v>
      </c>
      <c r="Q27" t="b">
        <f t="shared" si="1"/>
        <v>1</v>
      </c>
      <c r="R27" s="97">
        <f t="shared" si="2"/>
        <v>0</v>
      </c>
      <c r="S27" t="b">
        <f t="shared" si="3"/>
        <v>1</v>
      </c>
    </row>
    <row r="28" spans="1:19" x14ac:dyDescent="0.3">
      <c r="A28" s="94" t="s">
        <v>82</v>
      </c>
      <c r="B28" s="98">
        <v>600</v>
      </c>
      <c r="C28" s="99">
        <v>390</v>
      </c>
      <c r="D28" s="100">
        <v>234000</v>
      </c>
      <c r="E28" s="98">
        <v>-350</v>
      </c>
      <c r="F28" s="55">
        <v>390.68</v>
      </c>
      <c r="G28" s="56">
        <v>-136737.5</v>
      </c>
      <c r="H28" s="98">
        <v>150</v>
      </c>
      <c r="I28" s="55">
        <v>428.81</v>
      </c>
      <c r="J28" s="56">
        <v>64321.5</v>
      </c>
      <c r="K28" s="98">
        <v>100</v>
      </c>
      <c r="L28" s="55">
        <v>389.05</v>
      </c>
      <c r="M28" s="56">
        <v>38905</v>
      </c>
      <c r="N28">
        <f>VLOOKUP(A28,[3]BAYERProductwiseStocknSalesFrom!$A$2:$G$71,7,0)</f>
        <v>-350</v>
      </c>
      <c r="O28" t="b">
        <f t="shared" si="0"/>
        <v>1</v>
      </c>
      <c r="P28">
        <f>VLOOKUP(A28,[3]BAYERProductwiseStocknSalesFrom!$A$2:$J$71,10,0)</f>
        <v>150</v>
      </c>
      <c r="Q28" t="b">
        <f t="shared" si="1"/>
        <v>1</v>
      </c>
      <c r="R28" s="97">
        <f t="shared" si="2"/>
        <v>100</v>
      </c>
      <c r="S28" t="b">
        <f t="shared" si="3"/>
        <v>1</v>
      </c>
    </row>
    <row r="29" spans="1:19" x14ac:dyDescent="0.3">
      <c r="A29" s="94" t="s">
        <v>83</v>
      </c>
      <c r="B29" s="101"/>
      <c r="C29" s="66"/>
      <c r="D29" s="102"/>
      <c r="E29" s="98">
        <v>200</v>
      </c>
      <c r="F29" s="55">
        <v>939.8</v>
      </c>
      <c r="G29" s="56">
        <v>187960</v>
      </c>
      <c r="H29" s="98">
        <v>200</v>
      </c>
      <c r="I29" s="55">
        <v>892.41</v>
      </c>
      <c r="J29" s="56">
        <v>178481.4</v>
      </c>
      <c r="K29" s="101"/>
      <c r="L29" s="57"/>
      <c r="M29" s="58"/>
      <c r="N29">
        <f>VLOOKUP(A29,[3]BAYERProductwiseStocknSalesFrom!$A$2:$G$71,7,0)</f>
        <v>200</v>
      </c>
      <c r="O29" t="b">
        <f t="shared" si="0"/>
        <v>1</v>
      </c>
      <c r="P29">
        <f>VLOOKUP(A29,[3]BAYERProductwiseStocknSalesFrom!$A$2:$J$71,10,0)</f>
        <v>200</v>
      </c>
      <c r="Q29" t="b">
        <f t="shared" si="1"/>
        <v>1</v>
      </c>
      <c r="R29" s="97">
        <f t="shared" si="2"/>
        <v>0</v>
      </c>
      <c r="S29" t="b">
        <f t="shared" si="3"/>
        <v>1</v>
      </c>
    </row>
    <row r="30" spans="1:19" x14ac:dyDescent="0.3">
      <c r="A30" s="94" t="s">
        <v>84</v>
      </c>
      <c r="B30" s="101"/>
      <c r="C30" s="66"/>
      <c r="D30" s="102"/>
      <c r="E30" s="98">
        <v>840</v>
      </c>
      <c r="F30" s="55">
        <v>355.38</v>
      </c>
      <c r="G30" s="56">
        <v>298519.2</v>
      </c>
      <c r="H30" s="98">
        <v>60</v>
      </c>
      <c r="I30" s="55">
        <v>378.79</v>
      </c>
      <c r="J30" s="56">
        <v>22727.200000000001</v>
      </c>
      <c r="K30" s="98">
        <v>780</v>
      </c>
      <c r="L30" s="55">
        <v>355.38</v>
      </c>
      <c r="M30" s="56">
        <v>277196.40000000002</v>
      </c>
      <c r="N30">
        <f>VLOOKUP(A30,[3]BAYERProductwiseStocknSalesFrom!$A$2:$G$71,7,0)</f>
        <v>840</v>
      </c>
      <c r="O30" t="b">
        <f t="shared" si="0"/>
        <v>1</v>
      </c>
      <c r="P30">
        <f>VLOOKUP(A30,[3]BAYERProductwiseStocknSalesFrom!$A$2:$J$71,10,0)</f>
        <v>60</v>
      </c>
      <c r="Q30" t="b">
        <f t="shared" si="1"/>
        <v>1</v>
      </c>
      <c r="R30" s="97">
        <f t="shared" si="2"/>
        <v>780</v>
      </c>
      <c r="S30" t="b">
        <f t="shared" si="3"/>
        <v>1</v>
      </c>
    </row>
    <row r="31" spans="1:19" x14ac:dyDescent="0.3">
      <c r="A31" s="94" t="s">
        <v>85</v>
      </c>
      <c r="B31" s="101"/>
      <c r="C31" s="66"/>
      <c r="D31" s="102"/>
      <c r="E31" s="98">
        <v>50</v>
      </c>
      <c r="F31" s="55">
        <v>487.25</v>
      </c>
      <c r="G31" s="56">
        <v>24362.5</v>
      </c>
      <c r="H31" s="98">
        <v>50</v>
      </c>
      <c r="I31" s="55">
        <v>508.47</v>
      </c>
      <c r="J31" s="56">
        <v>25423.5</v>
      </c>
      <c r="K31" s="101"/>
      <c r="L31" s="57"/>
      <c r="M31" s="58"/>
      <c r="N31">
        <f>VLOOKUP(A31,[3]BAYERProductwiseStocknSalesFrom!$A$2:$G$71,7,0)</f>
        <v>50</v>
      </c>
      <c r="O31" t="b">
        <f t="shared" si="0"/>
        <v>1</v>
      </c>
      <c r="P31">
        <f>VLOOKUP(A31,[3]BAYERProductwiseStocknSalesFrom!$A$2:$J$71,10,0)</f>
        <v>50</v>
      </c>
      <c r="Q31" t="b">
        <f t="shared" si="1"/>
        <v>1</v>
      </c>
      <c r="R31" s="97">
        <f t="shared" si="2"/>
        <v>0</v>
      </c>
      <c r="S31" t="b">
        <f t="shared" si="3"/>
        <v>1</v>
      </c>
    </row>
    <row r="32" spans="1:19" x14ac:dyDescent="0.3">
      <c r="A32" s="94" t="s">
        <v>86</v>
      </c>
      <c r="B32" s="101"/>
      <c r="C32" s="66"/>
      <c r="D32" s="102"/>
      <c r="E32" s="98">
        <v>40</v>
      </c>
      <c r="F32" s="55">
        <v>854.76</v>
      </c>
      <c r="G32" s="56">
        <v>34190.400000000001</v>
      </c>
      <c r="H32" s="98">
        <v>40</v>
      </c>
      <c r="I32" s="55">
        <v>872.88</v>
      </c>
      <c r="J32" s="56">
        <v>34915.199999999997</v>
      </c>
      <c r="K32" s="101"/>
      <c r="L32" s="57"/>
      <c r="M32" s="58"/>
      <c r="N32">
        <f>VLOOKUP(A32,[3]BAYERProductwiseStocknSalesFrom!$A$2:$G$71,7,0)</f>
        <v>40</v>
      </c>
      <c r="O32" t="b">
        <f t="shared" si="0"/>
        <v>1</v>
      </c>
      <c r="P32">
        <f>VLOOKUP(A32,[3]BAYERProductwiseStocknSalesFrom!$A$2:$J$71,10,0)</f>
        <v>40</v>
      </c>
      <c r="Q32" t="b">
        <f t="shared" si="1"/>
        <v>1</v>
      </c>
      <c r="R32" s="97">
        <f t="shared" si="2"/>
        <v>0</v>
      </c>
      <c r="S32" t="b">
        <f t="shared" si="3"/>
        <v>1</v>
      </c>
    </row>
    <row r="33" spans="1:20" x14ac:dyDescent="0.3">
      <c r="A33" s="94" t="s">
        <v>87</v>
      </c>
      <c r="B33" s="98">
        <v>550</v>
      </c>
      <c r="C33" s="99">
        <v>242</v>
      </c>
      <c r="D33" s="100">
        <v>133100</v>
      </c>
      <c r="E33" s="98">
        <v>-200</v>
      </c>
      <c r="F33" s="55">
        <v>238.37</v>
      </c>
      <c r="G33" s="56">
        <v>-47674</v>
      </c>
      <c r="H33" s="98">
        <v>50</v>
      </c>
      <c r="I33" s="55">
        <v>242</v>
      </c>
      <c r="J33" s="56">
        <v>12100</v>
      </c>
      <c r="K33" s="98">
        <v>300</v>
      </c>
      <c r="L33" s="55">
        <v>244.42</v>
      </c>
      <c r="M33" s="56">
        <v>73326</v>
      </c>
      <c r="N33">
        <f>VLOOKUP(A33,[3]BAYERProductwiseStocknSalesFrom!$A$2:$G$71,7,0)</f>
        <v>-200</v>
      </c>
      <c r="O33" t="b">
        <f t="shared" si="0"/>
        <v>1</v>
      </c>
      <c r="P33">
        <f>VLOOKUP(A33,[3]BAYERProductwiseStocknSalesFrom!$A$2:$J$71,10,0)</f>
        <v>50</v>
      </c>
      <c r="Q33" t="b">
        <f t="shared" si="1"/>
        <v>1</v>
      </c>
      <c r="R33" s="97">
        <f t="shared" si="2"/>
        <v>300</v>
      </c>
      <c r="S33" t="b">
        <f t="shared" si="3"/>
        <v>1</v>
      </c>
    </row>
    <row r="34" spans="1:20" x14ac:dyDescent="0.3">
      <c r="A34" s="94" t="s">
        <v>88</v>
      </c>
      <c r="B34" s="98">
        <v>15</v>
      </c>
      <c r="C34" s="99">
        <v>1420</v>
      </c>
      <c r="D34" s="100">
        <v>21300</v>
      </c>
      <c r="E34" s="98">
        <v>80</v>
      </c>
      <c r="F34" s="55">
        <v>1404.2</v>
      </c>
      <c r="G34" s="56">
        <v>112336</v>
      </c>
      <c r="H34" s="98">
        <v>95</v>
      </c>
      <c r="I34" s="55">
        <v>1368.11</v>
      </c>
      <c r="J34" s="56">
        <v>129970</v>
      </c>
      <c r="K34" s="101"/>
      <c r="L34" s="57"/>
      <c r="M34" s="58"/>
      <c r="N34">
        <f>VLOOKUP(A34,[3]BAYERProductwiseStocknSalesFrom!$A$2:$G$71,7,0)</f>
        <v>80</v>
      </c>
      <c r="O34" t="b">
        <f t="shared" si="0"/>
        <v>1</v>
      </c>
      <c r="P34">
        <f>VLOOKUP(A34,[3]BAYERProductwiseStocknSalesFrom!$A$2:$J$71,10,0)</f>
        <v>95</v>
      </c>
      <c r="Q34" t="b">
        <f t="shared" si="1"/>
        <v>1</v>
      </c>
      <c r="R34" s="97">
        <f t="shared" si="2"/>
        <v>0</v>
      </c>
      <c r="S34" t="b">
        <f t="shared" si="3"/>
        <v>1</v>
      </c>
    </row>
    <row r="35" spans="1:20" x14ac:dyDescent="0.3">
      <c r="A35" s="94" t="s">
        <v>89</v>
      </c>
      <c r="B35" s="101"/>
      <c r="C35" s="66"/>
      <c r="D35" s="102"/>
      <c r="E35" s="101"/>
      <c r="F35" s="57"/>
      <c r="G35" s="58"/>
      <c r="H35" s="101"/>
      <c r="I35" s="57"/>
      <c r="J35" s="58"/>
      <c r="K35" s="101"/>
      <c r="L35" s="57"/>
      <c r="M35" s="58"/>
      <c r="N35">
        <f>VLOOKUP(A35,[3]BAYERProductwiseStocknSalesFrom!$A$2:$G$71,7,0)</f>
        <v>0</v>
      </c>
      <c r="O35" t="b">
        <f t="shared" si="0"/>
        <v>1</v>
      </c>
      <c r="P35">
        <f>VLOOKUP(A35,[3]BAYERProductwiseStocknSalesFrom!$A$2:$J$71,10,0)</f>
        <v>0</v>
      </c>
      <c r="Q35" t="b">
        <f t="shared" si="1"/>
        <v>1</v>
      </c>
      <c r="R35" s="97">
        <f t="shared" si="2"/>
        <v>0</v>
      </c>
      <c r="S35" t="b">
        <f t="shared" si="3"/>
        <v>1</v>
      </c>
    </row>
    <row r="36" spans="1:20" x14ac:dyDescent="0.3">
      <c r="A36" s="94" t="s">
        <v>90</v>
      </c>
      <c r="B36" s="101"/>
      <c r="C36" s="66"/>
      <c r="D36" s="102"/>
      <c r="E36" s="98">
        <v>8</v>
      </c>
      <c r="F36" s="55">
        <v>3465.05</v>
      </c>
      <c r="G36" s="56">
        <v>27720.400000000001</v>
      </c>
      <c r="H36" s="98">
        <v>8</v>
      </c>
      <c r="I36" s="55">
        <v>3382.5</v>
      </c>
      <c r="J36" s="56">
        <v>27060</v>
      </c>
      <c r="K36" s="101"/>
      <c r="L36" s="57"/>
      <c r="M36" s="58"/>
      <c r="N36">
        <f>VLOOKUP(A36,[3]BAYERProductwiseStocknSalesFrom!$A$2:$G$71,7,0)</f>
        <v>8</v>
      </c>
      <c r="O36" t="b">
        <f t="shared" si="0"/>
        <v>1</v>
      </c>
      <c r="P36">
        <f>VLOOKUP(A36,[3]BAYERProductwiseStocknSalesFrom!$A$2:$J$71,10,0)</f>
        <v>8</v>
      </c>
      <c r="Q36" t="b">
        <f t="shared" si="1"/>
        <v>1</v>
      </c>
      <c r="R36" s="97">
        <f t="shared" si="2"/>
        <v>0</v>
      </c>
      <c r="S36" t="b">
        <f t="shared" si="3"/>
        <v>1</v>
      </c>
    </row>
    <row r="37" spans="1:20" x14ac:dyDescent="0.3">
      <c r="A37" s="94" t="s">
        <v>91</v>
      </c>
      <c r="B37" s="98">
        <v>6</v>
      </c>
      <c r="C37" s="99">
        <v>6762</v>
      </c>
      <c r="D37" s="100">
        <v>40572</v>
      </c>
      <c r="E37" s="101"/>
      <c r="F37" s="57"/>
      <c r="G37" s="58"/>
      <c r="H37" s="98">
        <v>4</v>
      </c>
      <c r="I37" s="55">
        <v>6565.5</v>
      </c>
      <c r="J37" s="56">
        <v>26262</v>
      </c>
      <c r="K37" s="98">
        <v>2</v>
      </c>
      <c r="L37" s="55">
        <v>6762</v>
      </c>
      <c r="M37" s="56">
        <v>13524</v>
      </c>
      <c r="N37">
        <f>VLOOKUP(A37,[3]BAYERProductwiseStocknSalesFrom!$A$2:$G$71,7,0)</f>
        <v>0</v>
      </c>
      <c r="O37" t="b">
        <f t="shared" si="0"/>
        <v>1</v>
      </c>
      <c r="P37">
        <f>VLOOKUP(A37,[3]BAYERProductwiseStocknSalesFrom!$A$2:$J$71,10,0)</f>
        <v>4</v>
      </c>
      <c r="Q37" t="b">
        <f t="shared" si="1"/>
        <v>1</v>
      </c>
      <c r="R37" s="97">
        <f t="shared" si="2"/>
        <v>2</v>
      </c>
      <c r="S37" t="b">
        <f t="shared" si="3"/>
        <v>1</v>
      </c>
    </row>
    <row r="38" spans="1:20" x14ac:dyDescent="0.3">
      <c r="A38" s="94" t="s">
        <v>92</v>
      </c>
      <c r="B38" s="101"/>
      <c r="C38" s="66"/>
      <c r="D38" s="102"/>
      <c r="E38" s="98">
        <v>80</v>
      </c>
      <c r="F38" s="55">
        <v>712.2</v>
      </c>
      <c r="G38" s="56">
        <v>56976</v>
      </c>
      <c r="H38" s="101"/>
      <c r="I38" s="57"/>
      <c r="J38" s="58"/>
      <c r="K38" s="98">
        <v>80</v>
      </c>
      <c r="L38" s="55">
        <v>712.2</v>
      </c>
      <c r="M38" s="56">
        <v>56976</v>
      </c>
      <c r="N38">
        <f>VLOOKUP(A38,[3]BAYERProductwiseStocknSalesFrom!$A$2:$G$71,7,0)</f>
        <v>80</v>
      </c>
      <c r="O38" t="b">
        <f t="shared" si="0"/>
        <v>1</v>
      </c>
      <c r="P38">
        <f>VLOOKUP(A38,[3]BAYERProductwiseStocknSalesFrom!$A$2:$J$71,10,0)</f>
        <v>0</v>
      </c>
      <c r="Q38" t="b">
        <f t="shared" si="1"/>
        <v>1</v>
      </c>
      <c r="R38" s="97">
        <f t="shared" si="2"/>
        <v>80</v>
      </c>
      <c r="S38" t="b">
        <f t="shared" si="3"/>
        <v>1</v>
      </c>
    </row>
    <row r="39" spans="1:20" x14ac:dyDescent="0.3">
      <c r="A39" s="94" t="s">
        <v>93</v>
      </c>
      <c r="B39" s="101"/>
      <c r="C39" s="66"/>
      <c r="D39" s="102"/>
      <c r="E39" s="101"/>
      <c r="F39" s="57"/>
      <c r="G39" s="58"/>
      <c r="H39" s="101"/>
      <c r="I39" s="57"/>
      <c r="J39" s="58"/>
      <c r="K39" s="101"/>
      <c r="L39" s="57"/>
      <c r="M39" s="58"/>
      <c r="N39">
        <f>VLOOKUP(A39,[3]BAYERProductwiseStocknSalesFrom!$A$2:$G$71,7,0)</f>
        <v>0</v>
      </c>
      <c r="O39" t="b">
        <f t="shared" si="0"/>
        <v>1</v>
      </c>
      <c r="P39">
        <f>VLOOKUP(A39,[3]BAYERProductwiseStocknSalesFrom!$A$2:$J$71,10,0)</f>
        <v>0</v>
      </c>
      <c r="Q39" t="b">
        <f t="shared" si="1"/>
        <v>1</v>
      </c>
      <c r="R39" s="97">
        <f t="shared" si="2"/>
        <v>0</v>
      </c>
      <c r="S39" t="b">
        <f t="shared" si="3"/>
        <v>1</v>
      </c>
    </row>
    <row r="40" spans="1:20" x14ac:dyDescent="0.3">
      <c r="A40" s="94" t="s">
        <v>94</v>
      </c>
      <c r="B40" s="98">
        <v>50</v>
      </c>
      <c r="C40" s="99">
        <v>312</v>
      </c>
      <c r="D40" s="100">
        <v>15600</v>
      </c>
      <c r="E40" s="98">
        <v>1900</v>
      </c>
      <c r="F40" s="55">
        <v>315.14999999999998</v>
      </c>
      <c r="G40" s="56">
        <v>598785</v>
      </c>
      <c r="H40" s="98">
        <v>1800</v>
      </c>
      <c r="I40" s="55">
        <v>315.18</v>
      </c>
      <c r="J40" s="56">
        <v>567331.5</v>
      </c>
      <c r="K40" s="98">
        <v>150</v>
      </c>
      <c r="L40" s="55">
        <v>315.14999999999998</v>
      </c>
      <c r="M40" s="56">
        <v>47272.5</v>
      </c>
      <c r="N40">
        <f>VLOOKUP(A40,[3]BAYERProductwiseStocknSalesFrom!$A$2:$G$71,7,0)</f>
        <v>2800</v>
      </c>
      <c r="O40" t="b">
        <f t="shared" si="0"/>
        <v>0</v>
      </c>
      <c r="P40">
        <f>VLOOKUP(A40,[3]BAYERProductwiseStocknSalesFrom!$A$2:$J$71,10,0)</f>
        <v>1800</v>
      </c>
      <c r="Q40" t="b">
        <f t="shared" si="1"/>
        <v>1</v>
      </c>
      <c r="R40" s="97">
        <f t="shared" si="2"/>
        <v>1050</v>
      </c>
      <c r="S40" t="b">
        <f t="shared" si="3"/>
        <v>0</v>
      </c>
      <c r="T40" t="s">
        <v>95</v>
      </c>
    </row>
    <row r="41" spans="1:20" x14ac:dyDescent="0.3">
      <c r="A41" s="94" t="s">
        <v>96</v>
      </c>
      <c r="B41" s="101"/>
      <c r="C41" s="66"/>
      <c r="D41" s="102"/>
      <c r="E41" s="101"/>
      <c r="F41" s="57"/>
      <c r="G41" s="58"/>
      <c r="H41" s="101"/>
      <c r="I41" s="57"/>
      <c r="J41" s="58"/>
      <c r="K41" s="101"/>
      <c r="L41" s="57"/>
      <c r="M41" s="58"/>
      <c r="N41">
        <f>VLOOKUP(A41,[3]BAYERProductwiseStocknSalesFrom!$A$2:$G$71,7,0)</f>
        <v>0</v>
      </c>
      <c r="O41" t="b">
        <f t="shared" si="0"/>
        <v>1</v>
      </c>
      <c r="P41">
        <f>VLOOKUP(A41,[3]BAYERProductwiseStocknSalesFrom!$A$2:$J$71,10,0)</f>
        <v>0</v>
      </c>
      <c r="Q41" t="b">
        <f t="shared" si="1"/>
        <v>1</v>
      </c>
      <c r="R41" s="97">
        <f t="shared" si="2"/>
        <v>0</v>
      </c>
      <c r="S41" t="b">
        <f t="shared" si="3"/>
        <v>1</v>
      </c>
    </row>
    <row r="42" spans="1:20" x14ac:dyDescent="0.3">
      <c r="A42" s="94" t="s">
        <v>97</v>
      </c>
      <c r="B42" s="98">
        <v>240</v>
      </c>
      <c r="C42" s="99">
        <v>712.5</v>
      </c>
      <c r="D42" s="100">
        <v>171000</v>
      </c>
      <c r="E42" s="98">
        <v>400</v>
      </c>
      <c r="F42" s="55">
        <v>729.27</v>
      </c>
      <c r="G42" s="56">
        <v>291708</v>
      </c>
      <c r="H42" s="98">
        <v>530</v>
      </c>
      <c r="I42" s="55">
        <v>723.52</v>
      </c>
      <c r="J42" s="56">
        <v>383465.4</v>
      </c>
      <c r="K42" s="98">
        <v>110</v>
      </c>
      <c r="L42" s="55">
        <v>719.7</v>
      </c>
      <c r="M42" s="56">
        <v>79167</v>
      </c>
      <c r="N42">
        <f>VLOOKUP(A42,[3]BAYERProductwiseStocknSalesFrom!$A$2:$G$71,7,0)</f>
        <v>600</v>
      </c>
      <c r="O42" t="b">
        <f t="shared" si="0"/>
        <v>0</v>
      </c>
      <c r="P42">
        <f>VLOOKUP(A42,[3]BAYERProductwiseStocknSalesFrom!$A$2:$J$71,10,0)</f>
        <v>530</v>
      </c>
      <c r="Q42" t="b">
        <f t="shared" si="1"/>
        <v>1</v>
      </c>
      <c r="R42" s="97">
        <f t="shared" si="2"/>
        <v>310</v>
      </c>
      <c r="S42" t="b">
        <f t="shared" si="3"/>
        <v>0</v>
      </c>
      <c r="T42" t="s">
        <v>95</v>
      </c>
    </row>
    <row r="43" spans="1:20" x14ac:dyDescent="0.3">
      <c r="A43" s="94" t="s">
        <v>98</v>
      </c>
      <c r="B43" s="101"/>
      <c r="C43" s="66"/>
      <c r="D43" s="102"/>
      <c r="E43" s="98">
        <v>200</v>
      </c>
      <c r="F43" s="55">
        <v>169.19</v>
      </c>
      <c r="G43" s="56">
        <v>33838</v>
      </c>
      <c r="H43" s="98">
        <v>40</v>
      </c>
      <c r="I43" s="55">
        <v>169.19</v>
      </c>
      <c r="J43" s="56">
        <v>6767.6</v>
      </c>
      <c r="K43" s="98">
        <v>160</v>
      </c>
      <c r="L43" s="55">
        <v>169.19</v>
      </c>
      <c r="M43" s="56">
        <v>27070.400000000001</v>
      </c>
      <c r="N43">
        <f>VLOOKUP(A43,[3]BAYERProductwiseStocknSalesFrom!$A$2:$G$71,7,0)</f>
        <v>200</v>
      </c>
      <c r="O43" t="b">
        <f t="shared" si="0"/>
        <v>1</v>
      </c>
      <c r="P43">
        <f>VLOOKUP(A43,[3]BAYERProductwiseStocknSalesFrom!$A$2:$J$71,10,0)</f>
        <v>40</v>
      </c>
      <c r="Q43" t="b">
        <f t="shared" si="1"/>
        <v>1</v>
      </c>
      <c r="R43" s="97">
        <f t="shared" si="2"/>
        <v>160</v>
      </c>
      <c r="S43" t="b">
        <f t="shared" si="3"/>
        <v>1</v>
      </c>
    </row>
    <row r="44" spans="1:20" x14ac:dyDescent="0.3">
      <c r="A44" s="94" t="s">
        <v>99</v>
      </c>
      <c r="B44" s="101"/>
      <c r="C44" s="66"/>
      <c r="D44" s="102"/>
      <c r="E44" s="98">
        <v>200</v>
      </c>
      <c r="F44" s="55">
        <v>638.02</v>
      </c>
      <c r="G44" s="56">
        <v>127604</v>
      </c>
      <c r="H44" s="98">
        <v>200</v>
      </c>
      <c r="I44" s="55">
        <v>649.21</v>
      </c>
      <c r="J44" s="56">
        <v>129841.9</v>
      </c>
      <c r="K44" s="101"/>
      <c r="L44" s="57"/>
      <c r="M44" s="58"/>
      <c r="N44">
        <f>VLOOKUP(A44,[3]BAYERProductwiseStocknSalesFrom!$A$2:$G$71,7,0)</f>
        <v>200</v>
      </c>
      <c r="O44" t="b">
        <f t="shared" si="0"/>
        <v>1</v>
      </c>
      <c r="P44">
        <f>VLOOKUP(A44,[3]BAYERProductwiseStocknSalesFrom!$A$2:$J$71,10,0)</f>
        <v>200</v>
      </c>
      <c r="Q44" t="b">
        <f t="shared" si="1"/>
        <v>1</v>
      </c>
      <c r="R44" s="97">
        <f t="shared" si="2"/>
        <v>0</v>
      </c>
      <c r="S44" t="b">
        <f t="shared" si="3"/>
        <v>1</v>
      </c>
    </row>
    <row r="45" spans="1:20" x14ac:dyDescent="0.3">
      <c r="A45" s="94" t="s">
        <v>100</v>
      </c>
      <c r="B45" s="101"/>
      <c r="C45" s="66"/>
      <c r="D45" s="102"/>
      <c r="E45" s="101"/>
      <c r="F45" s="57"/>
      <c r="G45" s="58"/>
      <c r="H45" s="101"/>
      <c r="I45" s="57"/>
      <c r="J45" s="58"/>
      <c r="K45" s="101"/>
      <c r="L45" s="57"/>
      <c r="M45" s="58"/>
      <c r="N45">
        <f>VLOOKUP(A45,[3]BAYERProductwiseStocknSalesFrom!$A$2:$G$71,7,0)</f>
        <v>0</v>
      </c>
      <c r="O45" t="b">
        <f t="shared" si="0"/>
        <v>1</v>
      </c>
      <c r="P45">
        <f>VLOOKUP(A45,[3]BAYERProductwiseStocknSalesFrom!$A$2:$J$71,10,0)</f>
        <v>0</v>
      </c>
      <c r="Q45" t="b">
        <f t="shared" si="1"/>
        <v>1</v>
      </c>
      <c r="R45" s="97">
        <f t="shared" si="2"/>
        <v>0</v>
      </c>
      <c r="S45" t="b">
        <f t="shared" si="3"/>
        <v>1</v>
      </c>
    </row>
    <row r="46" spans="1:20" x14ac:dyDescent="0.3">
      <c r="A46" s="94" t="s">
        <v>101</v>
      </c>
      <c r="B46" s="98">
        <v>10</v>
      </c>
      <c r="C46" s="99">
        <v>2279</v>
      </c>
      <c r="D46" s="100">
        <v>22790</v>
      </c>
      <c r="E46" s="101"/>
      <c r="F46" s="57"/>
      <c r="G46" s="58"/>
      <c r="H46" s="101"/>
      <c r="I46" s="57"/>
      <c r="J46" s="58"/>
      <c r="K46" s="98">
        <v>10</v>
      </c>
      <c r="L46" s="55">
        <v>2279</v>
      </c>
      <c r="M46" s="56">
        <v>22790</v>
      </c>
      <c r="N46">
        <f>VLOOKUP(A46,[3]BAYERProductwiseStocknSalesFrom!$A$2:$G$71,7,0)</f>
        <v>0</v>
      </c>
      <c r="O46" t="b">
        <f t="shared" si="0"/>
        <v>1</v>
      </c>
      <c r="P46">
        <f>VLOOKUP(A46,[3]BAYERProductwiseStocknSalesFrom!$A$2:$J$71,10,0)</f>
        <v>0</v>
      </c>
      <c r="Q46" t="b">
        <f t="shared" si="1"/>
        <v>1</v>
      </c>
      <c r="R46" s="97">
        <f t="shared" si="2"/>
        <v>10</v>
      </c>
      <c r="S46" t="b">
        <f t="shared" si="3"/>
        <v>1</v>
      </c>
    </row>
    <row r="47" spans="1:20" x14ac:dyDescent="0.3">
      <c r="A47" s="94" t="s">
        <v>102</v>
      </c>
      <c r="B47" s="101"/>
      <c r="C47" s="66"/>
      <c r="D47" s="102"/>
      <c r="E47" s="101"/>
      <c r="F47" s="57"/>
      <c r="G47" s="58"/>
      <c r="H47" s="101"/>
      <c r="I47" s="57"/>
      <c r="J47" s="58"/>
      <c r="K47" s="101"/>
      <c r="L47" s="57"/>
      <c r="M47" s="58"/>
      <c r="N47">
        <f>VLOOKUP(A47,[3]BAYERProductwiseStocknSalesFrom!$A$2:$G$71,7,0)</f>
        <v>0</v>
      </c>
      <c r="O47" t="b">
        <f t="shared" si="0"/>
        <v>1</v>
      </c>
      <c r="P47">
        <f>VLOOKUP(A47,[3]BAYERProductwiseStocknSalesFrom!$A$2:$J$71,10,0)</f>
        <v>0</v>
      </c>
      <c r="Q47" t="b">
        <f t="shared" si="1"/>
        <v>1</v>
      </c>
      <c r="R47" s="97">
        <f t="shared" si="2"/>
        <v>0</v>
      </c>
      <c r="S47" t="b">
        <f t="shared" si="3"/>
        <v>1</v>
      </c>
    </row>
    <row r="48" spans="1:20" x14ac:dyDescent="0.3">
      <c r="A48" s="94" t="s">
        <v>103</v>
      </c>
      <c r="B48" s="98">
        <v>180</v>
      </c>
      <c r="C48" s="99">
        <v>625.29</v>
      </c>
      <c r="D48" s="100">
        <v>112552.2</v>
      </c>
      <c r="E48" s="98">
        <v>-100</v>
      </c>
      <c r="F48" s="55">
        <v>625.29</v>
      </c>
      <c r="G48" s="56">
        <v>-62529</v>
      </c>
      <c r="H48" s="98">
        <v>60</v>
      </c>
      <c r="I48" s="55">
        <v>600</v>
      </c>
      <c r="J48" s="56">
        <v>36000</v>
      </c>
      <c r="K48" s="98">
        <v>20</v>
      </c>
      <c r="L48" s="55">
        <v>625.29</v>
      </c>
      <c r="M48" s="56">
        <v>12505.8</v>
      </c>
      <c r="N48">
        <f>VLOOKUP(A48,[3]BAYERProductwiseStocknSalesFrom!$A$2:$G$71,7,0)</f>
        <v>-100</v>
      </c>
      <c r="O48" t="b">
        <f t="shared" si="0"/>
        <v>1</v>
      </c>
      <c r="P48">
        <f>VLOOKUP(A48,[3]BAYERProductwiseStocknSalesFrom!$A$2:$J$71,10,0)</f>
        <v>60</v>
      </c>
      <c r="Q48" t="b">
        <f t="shared" si="1"/>
        <v>1</v>
      </c>
      <c r="R48" s="97">
        <f t="shared" si="2"/>
        <v>20</v>
      </c>
      <c r="S48" t="b">
        <f t="shared" si="3"/>
        <v>1</v>
      </c>
    </row>
    <row r="49" spans="1:19" x14ac:dyDescent="0.3">
      <c r="A49" s="94" t="s">
        <v>104</v>
      </c>
      <c r="B49" s="101"/>
      <c r="C49" s="66"/>
      <c r="D49" s="102"/>
      <c r="E49" s="101"/>
      <c r="F49" s="57"/>
      <c r="G49" s="58"/>
      <c r="H49" s="101"/>
      <c r="I49" s="57"/>
      <c r="J49" s="58"/>
      <c r="K49" s="101"/>
      <c r="L49" s="57"/>
      <c r="M49" s="58"/>
      <c r="N49">
        <f>VLOOKUP(A49,[3]BAYERProductwiseStocknSalesFrom!$A$2:$G$71,7,0)</f>
        <v>0</v>
      </c>
      <c r="O49" t="b">
        <f t="shared" si="0"/>
        <v>1</v>
      </c>
      <c r="P49">
        <f>VLOOKUP(A49,[3]BAYERProductwiseStocknSalesFrom!$A$2:$J$71,10,0)</f>
        <v>0</v>
      </c>
      <c r="Q49" t="b">
        <f t="shared" si="1"/>
        <v>1</v>
      </c>
      <c r="R49" s="97">
        <f t="shared" si="2"/>
        <v>0</v>
      </c>
      <c r="S49" t="b">
        <f t="shared" si="3"/>
        <v>1</v>
      </c>
    </row>
    <row r="50" spans="1:19" x14ac:dyDescent="0.3">
      <c r="A50" s="94" t="s">
        <v>105</v>
      </c>
      <c r="B50" s="98">
        <v>10</v>
      </c>
      <c r="C50" s="99">
        <v>372.87</v>
      </c>
      <c r="D50" s="100">
        <v>3728.7</v>
      </c>
      <c r="E50" s="101"/>
      <c r="F50" s="57"/>
      <c r="G50" s="58"/>
      <c r="H50" s="101"/>
      <c r="I50" s="57"/>
      <c r="J50" s="58"/>
      <c r="K50" s="98">
        <v>10</v>
      </c>
      <c r="L50" s="55">
        <v>372.87</v>
      </c>
      <c r="M50" s="56">
        <v>3728.7</v>
      </c>
      <c r="N50">
        <f>VLOOKUP(A50,[3]BAYERProductwiseStocknSalesFrom!$A$2:$G$71,7,0)</f>
        <v>0</v>
      </c>
      <c r="O50" t="b">
        <f t="shared" si="0"/>
        <v>1</v>
      </c>
      <c r="P50">
        <f>VLOOKUP(A50,[3]BAYERProductwiseStocknSalesFrom!$A$2:$J$71,10,0)</f>
        <v>0</v>
      </c>
      <c r="Q50" t="b">
        <f t="shared" si="1"/>
        <v>1</v>
      </c>
      <c r="R50" s="97">
        <f t="shared" si="2"/>
        <v>10</v>
      </c>
      <c r="S50" t="b">
        <f t="shared" si="3"/>
        <v>1</v>
      </c>
    </row>
    <row r="51" spans="1:19" x14ac:dyDescent="0.3">
      <c r="A51" s="94" t="s">
        <v>106</v>
      </c>
      <c r="B51" s="101"/>
      <c r="C51" s="66"/>
      <c r="D51" s="102"/>
      <c r="E51" s="101"/>
      <c r="F51" s="57"/>
      <c r="G51" s="58"/>
      <c r="H51" s="101"/>
      <c r="I51" s="57"/>
      <c r="J51" s="58"/>
      <c r="K51" s="101"/>
      <c r="L51" s="57"/>
      <c r="M51" s="58"/>
      <c r="N51">
        <f>VLOOKUP(A51,[3]BAYERProductwiseStocknSalesFrom!$A$2:$G$71,7,0)</f>
        <v>0</v>
      </c>
      <c r="O51" t="b">
        <f t="shared" si="0"/>
        <v>1</v>
      </c>
      <c r="P51">
        <f>VLOOKUP(A51,[3]BAYERProductwiseStocknSalesFrom!$A$2:$J$71,10,0)</f>
        <v>0</v>
      </c>
      <c r="Q51" t="b">
        <f t="shared" si="1"/>
        <v>1</v>
      </c>
      <c r="R51" s="97">
        <f t="shared" si="2"/>
        <v>0</v>
      </c>
      <c r="S51" t="b">
        <f t="shared" si="3"/>
        <v>1</v>
      </c>
    </row>
    <row r="52" spans="1:19" x14ac:dyDescent="0.3">
      <c r="A52" s="94" t="s">
        <v>107</v>
      </c>
      <c r="B52" s="101"/>
      <c r="C52" s="66"/>
      <c r="D52" s="102"/>
      <c r="E52" s="98">
        <v>6300</v>
      </c>
      <c r="F52" s="55">
        <v>66.95</v>
      </c>
      <c r="G52" s="56">
        <v>421785</v>
      </c>
      <c r="H52" s="98">
        <v>5800</v>
      </c>
      <c r="I52" s="55">
        <v>69.959999999999994</v>
      </c>
      <c r="J52" s="56">
        <v>405769.5</v>
      </c>
      <c r="K52" s="98">
        <v>500</v>
      </c>
      <c r="L52" s="55">
        <v>66.95</v>
      </c>
      <c r="M52" s="56">
        <v>33475</v>
      </c>
      <c r="N52">
        <f>VLOOKUP(A52,[3]BAYERProductwiseStocknSalesFrom!$A$2:$G$71,7,0)</f>
        <v>6300</v>
      </c>
      <c r="O52" t="b">
        <f t="shared" si="0"/>
        <v>1</v>
      </c>
      <c r="P52">
        <f>VLOOKUP(A52,[3]BAYERProductwiseStocknSalesFrom!$A$2:$J$71,10,0)</f>
        <v>5800</v>
      </c>
      <c r="Q52" t="b">
        <f t="shared" si="1"/>
        <v>1</v>
      </c>
      <c r="R52" s="97">
        <f t="shared" si="2"/>
        <v>500</v>
      </c>
      <c r="S52" t="b">
        <f t="shared" si="3"/>
        <v>1</v>
      </c>
    </row>
    <row r="53" spans="1:19" x14ac:dyDescent="0.3">
      <c r="A53" s="94" t="s">
        <v>108</v>
      </c>
      <c r="B53" s="101"/>
      <c r="C53" s="66"/>
      <c r="D53" s="102"/>
      <c r="E53" s="98">
        <v>400</v>
      </c>
      <c r="F53" s="55">
        <v>163.77000000000001</v>
      </c>
      <c r="G53" s="56">
        <v>65508</v>
      </c>
      <c r="H53" s="98">
        <v>360</v>
      </c>
      <c r="I53" s="55">
        <v>165.85</v>
      </c>
      <c r="J53" s="56">
        <v>59705.2</v>
      </c>
      <c r="K53" s="98">
        <v>40</v>
      </c>
      <c r="L53" s="55">
        <v>163.77000000000001</v>
      </c>
      <c r="M53" s="56">
        <v>6550.8</v>
      </c>
      <c r="N53">
        <f>VLOOKUP(A53,[3]BAYERProductwiseStocknSalesFrom!$A$2:$G$71,7,0)</f>
        <v>400</v>
      </c>
      <c r="O53" t="b">
        <f t="shared" si="0"/>
        <v>1</v>
      </c>
      <c r="P53">
        <f>VLOOKUP(A53,[3]BAYERProductwiseStocknSalesFrom!$A$2:$J$71,10,0)</f>
        <v>360</v>
      </c>
      <c r="Q53" t="b">
        <f t="shared" si="1"/>
        <v>1</v>
      </c>
      <c r="R53" s="97">
        <f t="shared" si="2"/>
        <v>40</v>
      </c>
      <c r="S53" t="b">
        <f t="shared" si="3"/>
        <v>1</v>
      </c>
    </row>
    <row r="54" spans="1:19" x14ac:dyDescent="0.3">
      <c r="A54" s="94" t="s">
        <v>109</v>
      </c>
      <c r="B54" s="98">
        <v>55</v>
      </c>
      <c r="C54" s="99">
        <v>870</v>
      </c>
      <c r="D54" s="100">
        <v>47850</v>
      </c>
      <c r="E54" s="101"/>
      <c r="F54" s="57"/>
      <c r="G54" s="58"/>
      <c r="H54" s="98">
        <v>55</v>
      </c>
      <c r="I54" s="55">
        <v>870</v>
      </c>
      <c r="J54" s="56">
        <v>47850</v>
      </c>
      <c r="K54" s="101"/>
      <c r="L54" s="57"/>
      <c r="M54" s="58"/>
      <c r="N54">
        <f>VLOOKUP(A54,[3]BAYERProductwiseStocknSalesFrom!$A$2:$G$71,7,0)</f>
        <v>0</v>
      </c>
      <c r="O54" t="b">
        <f t="shared" si="0"/>
        <v>1</v>
      </c>
      <c r="P54">
        <f>VLOOKUP(A54,[3]BAYERProductwiseStocknSalesFrom!$A$2:$J$71,10,0)</f>
        <v>55</v>
      </c>
      <c r="Q54" t="b">
        <f t="shared" si="1"/>
        <v>1</v>
      </c>
      <c r="R54" s="97">
        <f t="shared" si="2"/>
        <v>0</v>
      </c>
      <c r="S54" t="b">
        <f t="shared" si="3"/>
        <v>1</v>
      </c>
    </row>
    <row r="55" spans="1:19" x14ac:dyDescent="0.3">
      <c r="A55" s="94" t="s">
        <v>110</v>
      </c>
      <c r="B55" s="101"/>
      <c r="C55" s="66"/>
      <c r="D55" s="102"/>
      <c r="E55" s="101"/>
      <c r="F55" s="57"/>
      <c r="G55" s="58"/>
      <c r="H55" s="101"/>
      <c r="I55" s="57"/>
      <c r="J55" s="58"/>
      <c r="K55" s="101"/>
      <c r="L55" s="57"/>
      <c r="M55" s="58"/>
      <c r="N55">
        <f>VLOOKUP(A55,[3]BAYERProductwiseStocknSalesFrom!$A$2:$G$71,7,0)</f>
        <v>0</v>
      </c>
      <c r="O55" t="b">
        <f t="shared" si="0"/>
        <v>1</v>
      </c>
      <c r="P55">
        <f>VLOOKUP(A55,[3]BAYERProductwiseStocknSalesFrom!$A$2:$J$71,10,0)</f>
        <v>0</v>
      </c>
      <c r="Q55" t="b">
        <f t="shared" si="1"/>
        <v>1</v>
      </c>
      <c r="R55" s="97">
        <f t="shared" si="2"/>
        <v>0</v>
      </c>
      <c r="S55" t="b">
        <f t="shared" si="3"/>
        <v>1</v>
      </c>
    </row>
    <row r="56" spans="1:19" x14ac:dyDescent="0.3">
      <c r="A56" s="94" t="s">
        <v>111</v>
      </c>
      <c r="B56" s="101"/>
      <c r="C56" s="66"/>
      <c r="D56" s="102"/>
      <c r="E56" s="101"/>
      <c r="F56" s="57"/>
      <c r="G56" s="58"/>
      <c r="H56" s="101"/>
      <c r="I56" s="57"/>
      <c r="J56" s="58"/>
      <c r="K56" s="101"/>
      <c r="L56" s="57"/>
      <c r="M56" s="58"/>
      <c r="N56">
        <f>VLOOKUP(A56,[3]BAYERProductwiseStocknSalesFrom!$A$2:$G$71,7,0)</f>
        <v>0</v>
      </c>
      <c r="O56" t="b">
        <f t="shared" si="0"/>
        <v>1</v>
      </c>
      <c r="P56">
        <f>VLOOKUP(A56,[3]BAYERProductwiseStocknSalesFrom!$A$2:$J$71,10,0)</f>
        <v>0</v>
      </c>
      <c r="Q56" t="b">
        <f t="shared" si="1"/>
        <v>1</v>
      </c>
      <c r="R56" s="97">
        <f t="shared" si="2"/>
        <v>0</v>
      </c>
      <c r="S56" t="b">
        <f t="shared" si="3"/>
        <v>1</v>
      </c>
    </row>
    <row r="57" spans="1:19" x14ac:dyDescent="0.3">
      <c r="A57" s="94" t="s">
        <v>112</v>
      </c>
      <c r="B57" s="101"/>
      <c r="C57" s="66"/>
      <c r="D57" s="102"/>
      <c r="E57" s="101"/>
      <c r="F57" s="57"/>
      <c r="G57" s="58"/>
      <c r="H57" s="101"/>
      <c r="I57" s="57"/>
      <c r="J57" s="58"/>
      <c r="K57" s="101"/>
      <c r="L57" s="57"/>
      <c r="M57" s="58"/>
      <c r="N57">
        <f>VLOOKUP(A57,[3]BAYERProductwiseStocknSalesFrom!$A$2:$G$71,7,0)</f>
        <v>0</v>
      </c>
      <c r="O57" t="b">
        <f t="shared" si="0"/>
        <v>1</v>
      </c>
      <c r="P57">
        <f>VLOOKUP(A57,[3]BAYERProductwiseStocknSalesFrom!$A$2:$J$71,10,0)</f>
        <v>0</v>
      </c>
      <c r="Q57" t="b">
        <f t="shared" si="1"/>
        <v>1</v>
      </c>
      <c r="R57" s="97">
        <f t="shared" si="2"/>
        <v>0</v>
      </c>
      <c r="S57" t="b">
        <f t="shared" si="3"/>
        <v>1</v>
      </c>
    </row>
    <row r="58" spans="1:19" x14ac:dyDescent="0.3">
      <c r="A58" s="94" t="s">
        <v>113</v>
      </c>
      <c r="B58" s="101"/>
      <c r="C58" s="66"/>
      <c r="D58" s="102"/>
      <c r="E58" s="103">
        <v>241</v>
      </c>
      <c r="F58" s="55">
        <v>1788.52</v>
      </c>
      <c r="G58" s="56">
        <v>431033.32</v>
      </c>
      <c r="H58" s="103">
        <v>236</v>
      </c>
      <c r="I58" s="55">
        <v>1776.31</v>
      </c>
      <c r="J58" s="56">
        <v>419209.72</v>
      </c>
      <c r="K58" s="103">
        <v>5</v>
      </c>
      <c r="L58" s="55">
        <v>1788.52</v>
      </c>
      <c r="M58" s="56">
        <v>8942.6</v>
      </c>
      <c r="N58">
        <f>VLOOKUP(A58,[3]BAYERProductwiseStocknSalesFrom!$A$2:$G$71,7,0)</f>
        <v>241</v>
      </c>
      <c r="O58" t="b">
        <f t="shared" si="0"/>
        <v>1</v>
      </c>
      <c r="P58">
        <f>VLOOKUP(A58,[3]BAYERProductwiseStocknSalesFrom!$A$2:$J$71,10,0)</f>
        <v>236</v>
      </c>
      <c r="Q58" t="b">
        <f t="shared" si="1"/>
        <v>1</v>
      </c>
      <c r="R58" s="97">
        <f t="shared" si="2"/>
        <v>5</v>
      </c>
      <c r="S58" t="b">
        <f t="shared" si="3"/>
        <v>1</v>
      </c>
    </row>
    <row r="59" spans="1:19" x14ac:dyDescent="0.3">
      <c r="A59" s="94" t="s">
        <v>114</v>
      </c>
      <c r="B59" s="98">
        <v>160</v>
      </c>
      <c r="C59" s="99">
        <v>364</v>
      </c>
      <c r="D59" s="100">
        <v>58240</v>
      </c>
      <c r="E59" s="98">
        <v>1800</v>
      </c>
      <c r="F59" s="55">
        <v>371.78</v>
      </c>
      <c r="G59" s="56">
        <v>669204</v>
      </c>
      <c r="H59" s="98">
        <v>1788</v>
      </c>
      <c r="I59" s="55">
        <v>367.24</v>
      </c>
      <c r="J59" s="56">
        <v>656626.16</v>
      </c>
      <c r="K59" s="98">
        <v>172</v>
      </c>
      <c r="L59" s="55">
        <v>371.78</v>
      </c>
      <c r="M59" s="56">
        <v>63946.16</v>
      </c>
      <c r="N59">
        <f>VLOOKUP(A59,[3]BAYERProductwiseStocknSalesFrom!$A$2:$G$71,7,0)</f>
        <v>1800</v>
      </c>
      <c r="O59" t="b">
        <f t="shared" si="0"/>
        <v>1</v>
      </c>
      <c r="P59">
        <f>VLOOKUP(A59,[3]BAYERProductwiseStocknSalesFrom!$A$2:$J$71,10,0)</f>
        <v>1788</v>
      </c>
      <c r="Q59" t="b">
        <f t="shared" si="1"/>
        <v>1</v>
      </c>
      <c r="R59" s="97">
        <f t="shared" si="2"/>
        <v>172</v>
      </c>
      <c r="S59" t="b">
        <f t="shared" si="3"/>
        <v>1</v>
      </c>
    </row>
    <row r="60" spans="1:19" x14ac:dyDescent="0.3">
      <c r="A60" s="94" t="s">
        <v>115</v>
      </c>
      <c r="B60" s="98">
        <v>200</v>
      </c>
      <c r="C60" s="99">
        <v>1021</v>
      </c>
      <c r="D60" s="100">
        <v>204200</v>
      </c>
      <c r="E60" s="98">
        <v>490</v>
      </c>
      <c r="F60" s="55">
        <v>1021</v>
      </c>
      <c r="G60" s="56">
        <v>500290</v>
      </c>
      <c r="H60" s="98">
        <v>590</v>
      </c>
      <c r="I60" s="55">
        <v>1037.46</v>
      </c>
      <c r="J60" s="56">
        <v>612100</v>
      </c>
      <c r="K60" s="98">
        <v>100</v>
      </c>
      <c r="L60" s="55">
        <v>1021</v>
      </c>
      <c r="M60" s="56">
        <v>102100</v>
      </c>
      <c r="N60">
        <f>VLOOKUP(A60,[3]BAYERProductwiseStocknSalesFrom!$A$2:$G$71,7,0)</f>
        <v>490</v>
      </c>
      <c r="O60" t="b">
        <f t="shared" si="0"/>
        <v>1</v>
      </c>
      <c r="P60">
        <f>VLOOKUP(A60,[3]BAYERProductwiseStocknSalesFrom!$A$2:$J$71,10,0)</f>
        <v>590</v>
      </c>
      <c r="Q60" t="b">
        <f t="shared" si="1"/>
        <v>1</v>
      </c>
      <c r="R60" s="97">
        <f t="shared" si="2"/>
        <v>100</v>
      </c>
      <c r="S60" t="b">
        <f t="shared" si="3"/>
        <v>1</v>
      </c>
    </row>
    <row r="61" spans="1:19" x14ac:dyDescent="0.3">
      <c r="A61" s="94" t="s">
        <v>116</v>
      </c>
      <c r="B61" s="101"/>
      <c r="C61" s="66"/>
      <c r="D61" s="102"/>
      <c r="E61" s="98">
        <v>20</v>
      </c>
      <c r="F61" s="55">
        <v>271</v>
      </c>
      <c r="G61" s="56">
        <v>5420</v>
      </c>
      <c r="H61" s="101"/>
      <c r="I61" s="57"/>
      <c r="J61" s="58"/>
      <c r="K61" s="98">
        <v>20</v>
      </c>
      <c r="L61" s="55">
        <v>271</v>
      </c>
      <c r="M61" s="56">
        <v>5420</v>
      </c>
      <c r="N61">
        <f>VLOOKUP(A61,[3]BAYERProductwiseStocknSalesFrom!$A$2:$G$71,7,0)</f>
        <v>20</v>
      </c>
      <c r="O61" t="b">
        <f t="shared" si="0"/>
        <v>1</v>
      </c>
      <c r="P61">
        <f>VLOOKUP(A61,[3]BAYERProductwiseStocknSalesFrom!$A$2:$J$71,10,0)</f>
        <v>0</v>
      </c>
      <c r="Q61" t="b">
        <f t="shared" si="1"/>
        <v>1</v>
      </c>
      <c r="R61" s="97">
        <f t="shared" si="2"/>
        <v>20</v>
      </c>
      <c r="S61" t="b">
        <f t="shared" si="3"/>
        <v>1</v>
      </c>
    </row>
    <row r="62" spans="1:19" x14ac:dyDescent="0.3">
      <c r="A62" s="94" t="s">
        <v>117</v>
      </c>
      <c r="B62" s="98">
        <v>500</v>
      </c>
      <c r="C62" s="99">
        <v>526</v>
      </c>
      <c r="D62" s="100">
        <v>263000</v>
      </c>
      <c r="E62" s="98">
        <v>1040</v>
      </c>
      <c r="F62" s="55">
        <v>526</v>
      </c>
      <c r="G62" s="56">
        <v>547040</v>
      </c>
      <c r="H62" s="98">
        <v>1220</v>
      </c>
      <c r="I62" s="55">
        <v>524.41</v>
      </c>
      <c r="J62" s="56">
        <v>639782</v>
      </c>
      <c r="K62" s="98">
        <v>320</v>
      </c>
      <c r="L62" s="55">
        <v>526</v>
      </c>
      <c r="M62" s="56">
        <v>168320</v>
      </c>
      <c r="N62">
        <f>VLOOKUP(A62,[3]BAYERProductwiseStocknSalesFrom!$A$2:$G$71,7,0)</f>
        <v>1040</v>
      </c>
      <c r="O62" t="b">
        <f t="shared" si="0"/>
        <v>1</v>
      </c>
      <c r="P62">
        <f>VLOOKUP(A62,[3]BAYERProductwiseStocknSalesFrom!$A$2:$J$71,10,0)</f>
        <v>1220</v>
      </c>
      <c r="Q62" t="b">
        <f t="shared" si="1"/>
        <v>1</v>
      </c>
      <c r="R62" s="97">
        <f t="shared" si="2"/>
        <v>320</v>
      </c>
      <c r="S62" t="b">
        <f t="shared" si="3"/>
        <v>1</v>
      </c>
    </row>
    <row r="63" spans="1:19" x14ac:dyDescent="0.3">
      <c r="A63" s="94" t="s">
        <v>118</v>
      </c>
      <c r="B63" s="101"/>
      <c r="C63" s="66"/>
      <c r="D63" s="102"/>
      <c r="E63" s="98">
        <v>75</v>
      </c>
      <c r="F63" s="55">
        <v>513.6</v>
      </c>
      <c r="G63" s="56">
        <v>38520</v>
      </c>
      <c r="H63" s="98">
        <v>50</v>
      </c>
      <c r="I63" s="55">
        <v>513.6</v>
      </c>
      <c r="J63" s="56">
        <v>25680</v>
      </c>
      <c r="K63" s="98">
        <v>25</v>
      </c>
      <c r="L63" s="55">
        <v>513.6</v>
      </c>
      <c r="M63" s="56">
        <v>12840</v>
      </c>
      <c r="N63">
        <f>VLOOKUP(A63,[3]BAYERProductwiseStocknSalesFrom!$A$2:$G$71,7,0)</f>
        <v>75</v>
      </c>
      <c r="O63" t="b">
        <f t="shared" si="0"/>
        <v>1</v>
      </c>
      <c r="P63">
        <f>VLOOKUP(A63,[3]BAYERProductwiseStocknSalesFrom!$A$2:$J$71,10,0)</f>
        <v>50</v>
      </c>
      <c r="Q63" t="b">
        <f t="shared" si="1"/>
        <v>1</v>
      </c>
      <c r="R63" s="97">
        <f t="shared" si="2"/>
        <v>25</v>
      </c>
      <c r="S63" t="b">
        <f t="shared" si="3"/>
        <v>1</v>
      </c>
    </row>
    <row r="64" spans="1:19" x14ac:dyDescent="0.3">
      <c r="A64" s="94" t="s">
        <v>119</v>
      </c>
      <c r="B64" s="98">
        <v>10</v>
      </c>
      <c r="C64" s="99">
        <v>2794.68</v>
      </c>
      <c r="D64" s="100">
        <v>27946.799999999999</v>
      </c>
      <c r="E64" s="101"/>
      <c r="F64" s="57"/>
      <c r="G64" s="58"/>
      <c r="H64" s="101"/>
      <c r="I64" s="57"/>
      <c r="J64" s="58"/>
      <c r="K64" s="98">
        <v>10</v>
      </c>
      <c r="L64" s="55">
        <v>2794.68</v>
      </c>
      <c r="M64" s="56">
        <v>27946.799999999999</v>
      </c>
      <c r="N64">
        <f>VLOOKUP(A64,[3]BAYERProductwiseStocknSalesFrom!$A$2:$G$71,7,0)</f>
        <v>0</v>
      </c>
      <c r="O64" t="b">
        <f t="shared" si="0"/>
        <v>1</v>
      </c>
      <c r="P64">
        <f>VLOOKUP(A64,[3]BAYERProductwiseStocknSalesFrom!$A$2:$J$71,10,0)</f>
        <v>0</v>
      </c>
      <c r="Q64" t="b">
        <f t="shared" si="1"/>
        <v>1</v>
      </c>
      <c r="R64" s="97">
        <f t="shared" si="2"/>
        <v>10</v>
      </c>
      <c r="S64" t="b">
        <f t="shared" si="3"/>
        <v>1</v>
      </c>
    </row>
    <row r="65" spans="1:19" x14ac:dyDescent="0.3">
      <c r="A65" s="94" t="s">
        <v>120</v>
      </c>
      <c r="B65" s="98">
        <v>40</v>
      </c>
      <c r="C65" s="99">
        <v>1402.67</v>
      </c>
      <c r="D65" s="100">
        <v>56106.8</v>
      </c>
      <c r="E65" s="101"/>
      <c r="F65" s="57"/>
      <c r="G65" s="58"/>
      <c r="H65" s="101"/>
      <c r="I65" s="57"/>
      <c r="J65" s="58"/>
      <c r="K65" s="98">
        <v>40</v>
      </c>
      <c r="L65" s="55">
        <v>1402.67</v>
      </c>
      <c r="M65" s="56">
        <v>56106.8</v>
      </c>
      <c r="N65">
        <f>VLOOKUP(A65,[3]BAYERProductwiseStocknSalesFrom!$A$2:$G$71,7,0)</f>
        <v>0</v>
      </c>
      <c r="O65" t="b">
        <f t="shared" si="0"/>
        <v>1</v>
      </c>
      <c r="P65">
        <f>VLOOKUP(A65,[3]BAYERProductwiseStocknSalesFrom!$A$2:$J$71,10,0)</f>
        <v>0</v>
      </c>
      <c r="Q65" t="b">
        <f t="shared" si="1"/>
        <v>1</v>
      </c>
      <c r="R65" s="97">
        <f t="shared" si="2"/>
        <v>40</v>
      </c>
      <c r="S65" t="b">
        <f t="shared" si="3"/>
        <v>1</v>
      </c>
    </row>
    <row r="66" spans="1:19" x14ac:dyDescent="0.3">
      <c r="A66" s="94" t="s">
        <v>121</v>
      </c>
      <c r="B66" s="101"/>
      <c r="C66" s="66"/>
      <c r="D66" s="102"/>
      <c r="E66" s="101"/>
      <c r="F66" s="57"/>
      <c r="G66" s="58"/>
      <c r="H66" s="101"/>
      <c r="I66" s="57"/>
      <c r="J66" s="58"/>
      <c r="K66" s="101"/>
      <c r="L66" s="57"/>
      <c r="M66" s="58"/>
      <c r="N66">
        <f>VLOOKUP(A66,[3]BAYERProductwiseStocknSalesFrom!$A$2:$G$71,7,0)</f>
        <v>0</v>
      </c>
      <c r="O66" t="b">
        <f t="shared" si="0"/>
        <v>1</v>
      </c>
      <c r="P66">
        <f>VLOOKUP(A66,[3]BAYERProductwiseStocknSalesFrom!$A$2:$J$71,10,0)</f>
        <v>0</v>
      </c>
      <c r="Q66" t="b">
        <f t="shared" si="1"/>
        <v>1</v>
      </c>
      <c r="R66" s="97">
        <f t="shared" si="2"/>
        <v>0</v>
      </c>
      <c r="S66" t="b">
        <f t="shared" si="3"/>
        <v>1</v>
      </c>
    </row>
    <row r="67" spans="1:19" x14ac:dyDescent="0.3">
      <c r="A67" s="94" t="s">
        <v>122</v>
      </c>
      <c r="B67" s="98">
        <v>1600</v>
      </c>
      <c r="C67" s="99">
        <v>551.08000000000004</v>
      </c>
      <c r="D67" s="100">
        <v>881728</v>
      </c>
      <c r="E67" s="98">
        <v>800</v>
      </c>
      <c r="F67" s="55">
        <v>563.77</v>
      </c>
      <c r="G67" s="56">
        <v>451016</v>
      </c>
      <c r="H67" s="98">
        <v>2040</v>
      </c>
      <c r="I67" s="55">
        <v>557.16999999999996</v>
      </c>
      <c r="J67" s="56">
        <v>1136633.8</v>
      </c>
      <c r="K67" s="98">
        <v>360</v>
      </c>
      <c r="L67" s="55">
        <v>556.72</v>
      </c>
      <c r="M67" s="56">
        <v>200419.20000000001</v>
      </c>
      <c r="N67">
        <f>VLOOKUP(A67,[3]BAYERProductwiseStocknSalesFrom!$A$2:$G$71,7,0)</f>
        <v>800</v>
      </c>
      <c r="O67" t="b">
        <f t="shared" si="0"/>
        <v>1</v>
      </c>
      <c r="P67">
        <f>VLOOKUP(A67,[3]BAYERProductwiseStocknSalesFrom!$A$2:$J$71,10,0)</f>
        <v>2040</v>
      </c>
      <c r="Q67" t="b">
        <f t="shared" si="1"/>
        <v>1</v>
      </c>
      <c r="R67" s="97">
        <f t="shared" si="2"/>
        <v>360</v>
      </c>
      <c r="S67" t="b">
        <f t="shared" si="3"/>
        <v>1</v>
      </c>
    </row>
    <row r="68" spans="1:19" x14ac:dyDescent="0.3">
      <c r="A68" s="94" t="s">
        <v>123</v>
      </c>
      <c r="B68" s="98">
        <v>220</v>
      </c>
      <c r="C68" s="99">
        <v>1036</v>
      </c>
      <c r="D68" s="100">
        <v>227920</v>
      </c>
      <c r="E68" s="98">
        <v>140</v>
      </c>
      <c r="F68" s="55">
        <v>1047.1300000000001</v>
      </c>
      <c r="G68" s="56">
        <v>146598.20000000001</v>
      </c>
      <c r="H68" s="98">
        <v>350</v>
      </c>
      <c r="I68" s="55">
        <v>1034.22</v>
      </c>
      <c r="J68" s="56">
        <v>361978</v>
      </c>
      <c r="K68" s="98">
        <v>10</v>
      </c>
      <c r="L68" s="55">
        <v>1047.1300000000001</v>
      </c>
      <c r="M68" s="56">
        <v>10471.299999999999</v>
      </c>
      <c r="N68">
        <f>VLOOKUP(A68,[3]BAYERProductwiseStocknSalesFrom!$A$2:$G$71,7,0)</f>
        <v>140</v>
      </c>
      <c r="O68" t="b">
        <f t="shared" si="0"/>
        <v>1</v>
      </c>
      <c r="P68">
        <f>VLOOKUP(A68,[3]BAYERProductwiseStocknSalesFrom!$A$2:$J$71,10,0)</f>
        <v>350</v>
      </c>
      <c r="Q68" t="b">
        <f t="shared" si="1"/>
        <v>1</v>
      </c>
      <c r="R68" s="97">
        <f t="shared" si="2"/>
        <v>10</v>
      </c>
      <c r="S68" t="b">
        <f t="shared" si="3"/>
        <v>1</v>
      </c>
    </row>
    <row r="69" spans="1:19" x14ac:dyDescent="0.3">
      <c r="A69" s="94" t="s">
        <v>124</v>
      </c>
      <c r="B69" s="101"/>
      <c r="C69" s="66"/>
      <c r="D69" s="102"/>
      <c r="E69" s="98">
        <v>20</v>
      </c>
      <c r="F69" s="55">
        <v>2929</v>
      </c>
      <c r="G69" s="56">
        <v>58580</v>
      </c>
      <c r="H69" s="98">
        <v>20</v>
      </c>
      <c r="I69" s="55">
        <v>3000</v>
      </c>
      <c r="J69" s="56">
        <v>60000</v>
      </c>
      <c r="K69" s="101"/>
      <c r="L69" s="57"/>
      <c r="M69" s="58"/>
      <c r="N69">
        <f>VLOOKUP(A69,[3]BAYERProductwiseStocknSalesFrom!$A$2:$G$71,7,0)</f>
        <v>20</v>
      </c>
      <c r="O69" t="b">
        <f t="shared" si="0"/>
        <v>1</v>
      </c>
      <c r="P69">
        <f>VLOOKUP(A69,[3]BAYERProductwiseStocknSalesFrom!$A$2:$J$71,10,0)</f>
        <v>20</v>
      </c>
      <c r="Q69" t="b">
        <f t="shared" si="1"/>
        <v>1</v>
      </c>
      <c r="R69" s="97">
        <f t="shared" si="2"/>
        <v>0</v>
      </c>
      <c r="S69" t="b">
        <f t="shared" si="3"/>
        <v>1</v>
      </c>
    </row>
    <row r="70" spans="1:19" x14ac:dyDescent="0.3">
      <c r="A70" s="94" t="s">
        <v>125</v>
      </c>
      <c r="B70" s="101"/>
      <c r="C70" s="66"/>
      <c r="D70" s="102"/>
      <c r="E70" s="98">
        <v>80</v>
      </c>
      <c r="F70" s="55">
        <v>1454.28</v>
      </c>
      <c r="G70" s="56">
        <v>116342.39999999999</v>
      </c>
      <c r="H70" s="98">
        <v>75</v>
      </c>
      <c r="I70" s="55">
        <v>1433.51</v>
      </c>
      <c r="J70" s="56">
        <v>107513.4</v>
      </c>
      <c r="K70" s="98">
        <v>5</v>
      </c>
      <c r="L70" s="55">
        <v>1454.28</v>
      </c>
      <c r="M70" s="56">
        <v>7271.4</v>
      </c>
      <c r="N70">
        <f>VLOOKUP(A70,[3]BAYERProductwiseStocknSalesFrom!$A$2:$G$71,7,0)</f>
        <v>80</v>
      </c>
      <c r="O70" t="b">
        <f t="shared" si="0"/>
        <v>1</v>
      </c>
      <c r="P70">
        <f>VLOOKUP(A70,[3]BAYERProductwiseStocknSalesFrom!$A$2:$J$71,10,0)</f>
        <v>75</v>
      </c>
      <c r="Q70" t="b">
        <f t="shared" si="1"/>
        <v>1</v>
      </c>
      <c r="R70" s="97">
        <f t="shared" si="2"/>
        <v>5</v>
      </c>
      <c r="S70" t="b">
        <f t="shared" si="3"/>
        <v>1</v>
      </c>
    </row>
    <row r="71" spans="1:19" x14ac:dyDescent="0.3">
      <c r="A71" s="94" t="s">
        <v>126</v>
      </c>
      <c r="B71" s="101"/>
      <c r="C71" s="66"/>
      <c r="D71" s="102"/>
      <c r="E71" s="98">
        <v>40</v>
      </c>
      <c r="F71" s="55">
        <v>375.3</v>
      </c>
      <c r="G71" s="56">
        <v>15012</v>
      </c>
      <c r="H71" s="98">
        <v>20</v>
      </c>
      <c r="I71" s="55">
        <v>392</v>
      </c>
      <c r="J71" s="56">
        <v>7840</v>
      </c>
      <c r="K71" s="98">
        <v>20</v>
      </c>
      <c r="L71" s="55">
        <v>375.3</v>
      </c>
      <c r="M71" s="56">
        <v>7506</v>
      </c>
      <c r="N71">
        <f>VLOOKUP(A71,[3]BAYERProductwiseStocknSalesFrom!$A$2:$G$71,7,0)</f>
        <v>40</v>
      </c>
      <c r="O71" t="b">
        <f t="shared" si="0"/>
        <v>1</v>
      </c>
      <c r="P71">
        <f>VLOOKUP(A71,[3]BAYERProductwiseStocknSalesFrom!$A$2:$J$71,10,0)</f>
        <v>20</v>
      </c>
      <c r="Q71" t="b">
        <f t="shared" si="1"/>
        <v>1</v>
      </c>
      <c r="R71" s="97">
        <f t="shared" si="2"/>
        <v>20</v>
      </c>
      <c r="S71" t="b">
        <f t="shared" si="3"/>
        <v>1</v>
      </c>
    </row>
    <row r="72" spans="1:19" x14ac:dyDescent="0.3">
      <c r="A72" s="94" t="s">
        <v>127</v>
      </c>
      <c r="B72" s="101"/>
      <c r="C72" s="66"/>
      <c r="D72" s="102"/>
      <c r="E72" s="98">
        <v>60</v>
      </c>
      <c r="F72" s="55">
        <v>734.28</v>
      </c>
      <c r="G72" s="56">
        <v>44056.800000000003</v>
      </c>
      <c r="H72" s="98">
        <v>50</v>
      </c>
      <c r="I72" s="55">
        <v>732.4</v>
      </c>
      <c r="J72" s="56">
        <v>36620</v>
      </c>
      <c r="K72" s="98">
        <v>10</v>
      </c>
      <c r="L72" s="55">
        <v>734.28</v>
      </c>
      <c r="M72" s="56">
        <v>7342.8</v>
      </c>
      <c r="N72">
        <f>VLOOKUP(A72,[3]BAYERProductwiseStocknSalesFrom!$A$2:$G$71,7,0)</f>
        <v>60</v>
      </c>
      <c r="O72" t="b">
        <f t="shared" si="0"/>
        <v>1</v>
      </c>
      <c r="P72">
        <f>VLOOKUP(A72,[3]BAYERProductwiseStocknSalesFrom!$A$2:$J$71,10,0)</f>
        <v>50</v>
      </c>
      <c r="Q72" t="b">
        <f t="shared" si="1"/>
        <v>1</v>
      </c>
      <c r="R72" s="97">
        <f t="shared" si="2"/>
        <v>10</v>
      </c>
      <c r="S72" t="b">
        <f t="shared" si="3"/>
        <v>1</v>
      </c>
    </row>
    <row r="73" spans="1:19" x14ac:dyDescent="0.3">
      <c r="A73" s="94" t="s">
        <v>128</v>
      </c>
      <c r="B73" s="96"/>
      <c r="C73" s="104"/>
      <c r="D73" s="96"/>
      <c r="E73" s="105">
        <v>60</v>
      </c>
      <c r="F73" s="64">
        <v>625</v>
      </c>
      <c r="G73" s="106">
        <v>37500</v>
      </c>
      <c r="H73" s="105">
        <v>60</v>
      </c>
      <c r="I73" s="64">
        <v>625</v>
      </c>
      <c r="J73" s="106">
        <v>37500</v>
      </c>
      <c r="K73" s="95"/>
      <c r="L73" s="59"/>
      <c r="M73" s="60"/>
      <c r="N73">
        <f>VLOOKUP(A73,[3]BAYERProductwiseStocknSalesFrom!$A$2:$G$71,7,0)</f>
        <v>60</v>
      </c>
      <c r="O73" t="b">
        <f t="shared" si="0"/>
        <v>1</v>
      </c>
      <c r="P73">
        <f>VLOOKUP(A73,[3]BAYERProductwiseStocknSalesFrom!$A$2:$J$71,10,0)</f>
        <v>60</v>
      </c>
      <c r="Q73" t="b">
        <f t="shared" si="1"/>
        <v>1</v>
      </c>
      <c r="R73" s="97">
        <f t="shared" si="2"/>
        <v>0</v>
      </c>
      <c r="S73" t="b">
        <f t="shared" si="3"/>
        <v>1</v>
      </c>
    </row>
    <row r="74" spans="1:19" x14ac:dyDescent="0.3">
      <c r="A74" s="94" t="s">
        <v>129</v>
      </c>
      <c r="B74" s="102"/>
      <c r="C74" s="107"/>
      <c r="D74" s="102"/>
      <c r="E74" s="98">
        <v>450</v>
      </c>
      <c r="F74" s="55">
        <v>559</v>
      </c>
      <c r="G74" s="108">
        <v>251550</v>
      </c>
      <c r="H74" s="98">
        <v>450</v>
      </c>
      <c r="I74" s="55">
        <v>559</v>
      </c>
      <c r="J74" s="108">
        <v>251550</v>
      </c>
      <c r="K74" s="101"/>
      <c r="L74" s="57"/>
      <c r="M74" s="58"/>
      <c r="N74">
        <f>VLOOKUP(A74,[3]BAYERProductwiseStocknSalesFrom!$A$2:$G$71,7,0)</f>
        <v>450</v>
      </c>
      <c r="O74" t="b">
        <f t="shared" si="0"/>
        <v>1</v>
      </c>
      <c r="P74">
        <f>VLOOKUP(A74,[3]BAYERProductwiseStocknSalesFrom!$A$2:$J$71,10,0)</f>
        <v>450</v>
      </c>
      <c r="Q74" t="b">
        <f t="shared" si="1"/>
        <v>1</v>
      </c>
      <c r="R74" s="97">
        <f t="shared" si="2"/>
        <v>0</v>
      </c>
      <c r="S74" t="b">
        <f t="shared" si="3"/>
        <v>1</v>
      </c>
    </row>
    <row r="75" spans="1:19" x14ac:dyDescent="0.3">
      <c r="A75" s="94" t="s">
        <v>130</v>
      </c>
      <c r="B75" s="102"/>
      <c r="C75" s="107"/>
      <c r="D75" s="102"/>
      <c r="E75" s="98">
        <v>1247</v>
      </c>
      <c r="F75" s="55">
        <v>531</v>
      </c>
      <c r="G75" s="108">
        <v>662157</v>
      </c>
      <c r="H75" s="98">
        <v>1247</v>
      </c>
      <c r="I75" s="55">
        <v>531</v>
      </c>
      <c r="J75" s="108">
        <v>662157</v>
      </c>
      <c r="K75" s="101"/>
      <c r="L75" s="57"/>
      <c r="M75" s="58"/>
      <c r="N75">
        <f>VLOOKUP(A75,[3]BAYERProductwiseStocknSalesFrom!$A$2:$G$71,7,0)</f>
        <v>1247</v>
      </c>
      <c r="O75" t="b">
        <f t="shared" si="0"/>
        <v>1</v>
      </c>
      <c r="P75">
        <f>VLOOKUP(A75,[3]BAYERProductwiseStocknSalesFrom!$A$2:$J$71,10,0)</f>
        <v>1247</v>
      </c>
      <c r="Q75" t="b">
        <f t="shared" si="1"/>
        <v>1</v>
      </c>
      <c r="R75" s="97">
        <f t="shared" si="2"/>
        <v>0</v>
      </c>
      <c r="S75" t="b">
        <f t="shared" si="3"/>
        <v>1</v>
      </c>
    </row>
    <row r="76" spans="1:19" x14ac:dyDescent="0.3">
      <c r="A76" s="94" t="s">
        <v>131</v>
      </c>
      <c r="B76" s="102"/>
      <c r="C76" s="107"/>
      <c r="D76" s="102"/>
      <c r="E76" s="98">
        <v>7459</v>
      </c>
      <c r="F76" s="55">
        <v>522</v>
      </c>
      <c r="G76" s="108">
        <v>3893598</v>
      </c>
      <c r="H76" s="98">
        <v>7459</v>
      </c>
      <c r="I76" s="55">
        <v>522</v>
      </c>
      <c r="J76" s="108">
        <v>3893598</v>
      </c>
      <c r="K76" s="101"/>
      <c r="L76" s="57"/>
      <c r="M76" s="58"/>
      <c r="N76">
        <f>VLOOKUP(A76,[3]BAYERProductwiseStocknSalesFrom!$A$2:$G$71,7,0)</f>
        <v>7459</v>
      </c>
      <c r="O76" t="b">
        <f t="shared" si="0"/>
        <v>1</v>
      </c>
      <c r="P76">
        <f>VLOOKUP(A76,[3]BAYERProductwiseStocknSalesFrom!$A$2:$J$71,10,0)</f>
        <v>7459</v>
      </c>
      <c r="Q76" t="b">
        <f t="shared" si="1"/>
        <v>1</v>
      </c>
      <c r="R76" s="97">
        <f t="shared" si="2"/>
        <v>0</v>
      </c>
      <c r="S76" t="b">
        <f t="shared" si="3"/>
        <v>1</v>
      </c>
    </row>
    <row r="77" spans="1:19" x14ac:dyDescent="0.3">
      <c r="A77" s="94" t="s">
        <v>132</v>
      </c>
      <c r="B77" s="102"/>
      <c r="C77" s="107"/>
      <c r="D77" s="102"/>
      <c r="E77" s="98">
        <v>744</v>
      </c>
      <c r="F77" s="55">
        <v>1566</v>
      </c>
      <c r="G77" s="108">
        <v>1165104</v>
      </c>
      <c r="H77" s="98">
        <v>744</v>
      </c>
      <c r="I77" s="55">
        <v>1566</v>
      </c>
      <c r="J77" s="108">
        <v>1165104</v>
      </c>
      <c r="K77" s="101"/>
      <c r="L77" s="57"/>
      <c r="M77" s="58"/>
      <c r="N77">
        <f>VLOOKUP(A77,[3]BAYERProductwiseStocknSalesFrom!$A$2:$G$71,7,0)</f>
        <v>744</v>
      </c>
      <c r="O77" t="b">
        <f t="shared" si="0"/>
        <v>1</v>
      </c>
      <c r="P77">
        <f>VLOOKUP(A77,[3]BAYERProductwiseStocknSalesFrom!$A$2:$J$71,10,0)</f>
        <v>744</v>
      </c>
      <c r="Q77" t="b">
        <f t="shared" si="1"/>
        <v>1</v>
      </c>
      <c r="R77" s="97">
        <f t="shared" si="2"/>
        <v>0</v>
      </c>
      <c r="S77" t="b">
        <f t="shared" si="3"/>
        <v>1</v>
      </c>
    </row>
    <row r="78" spans="1:19" x14ac:dyDescent="0.3">
      <c r="A78" s="94" t="s">
        <v>133</v>
      </c>
      <c r="B78" s="102"/>
      <c r="C78" s="107"/>
      <c r="D78" s="102"/>
      <c r="E78" s="98">
        <v>969</v>
      </c>
      <c r="F78" s="55">
        <v>550.5</v>
      </c>
      <c r="G78" s="108">
        <v>533434.5</v>
      </c>
      <c r="H78" s="98">
        <v>969</v>
      </c>
      <c r="I78" s="55">
        <v>550.5</v>
      </c>
      <c r="J78" s="108">
        <v>533434.5</v>
      </c>
      <c r="K78" s="101"/>
      <c r="L78" s="57"/>
      <c r="M78" s="58"/>
      <c r="N78">
        <f>VLOOKUP(A78,[3]BAYERProductwiseStocknSalesFrom!$A$2:$G$71,7,0)</f>
        <v>969</v>
      </c>
      <c r="O78" t="b">
        <f t="shared" ref="O78:O82" si="4">N78=E78</f>
        <v>1</v>
      </c>
      <c r="P78">
        <f>VLOOKUP(A78,[3]BAYERProductwiseStocknSalesFrom!$A$2:$J$71,10,0)</f>
        <v>969</v>
      </c>
      <c r="Q78" t="b">
        <f t="shared" ref="Q78:Q82" si="5">P78=H78</f>
        <v>1</v>
      </c>
      <c r="R78" s="97">
        <f t="shared" ref="R78:R82" si="6">B78+N78-P78</f>
        <v>0</v>
      </c>
      <c r="S78" t="b">
        <f t="shared" ref="S78:S82" si="7">R78=K78</f>
        <v>1</v>
      </c>
    </row>
    <row r="79" spans="1:19" x14ac:dyDescent="0.3">
      <c r="A79" s="94" t="s">
        <v>134</v>
      </c>
      <c r="B79" s="102"/>
      <c r="C79" s="107"/>
      <c r="D79" s="102"/>
      <c r="E79" s="98">
        <v>11780</v>
      </c>
      <c r="F79" s="55">
        <v>730</v>
      </c>
      <c r="G79" s="108">
        <v>8599400</v>
      </c>
      <c r="H79" s="98">
        <v>11780</v>
      </c>
      <c r="I79" s="55">
        <v>730</v>
      </c>
      <c r="J79" s="108">
        <v>8599400</v>
      </c>
      <c r="K79" s="101"/>
      <c r="L79" s="57"/>
      <c r="M79" s="58"/>
      <c r="N79">
        <f>VLOOKUP(A79,[3]BAYERProductwiseStocknSalesFrom!$A$2:$G$71,7,0)</f>
        <v>11780</v>
      </c>
      <c r="O79" t="b">
        <f t="shared" si="4"/>
        <v>1</v>
      </c>
      <c r="P79">
        <f>VLOOKUP(A79,[3]BAYERProductwiseStocknSalesFrom!$A$2:$J$71,10,0)</f>
        <v>11780</v>
      </c>
      <c r="Q79" t="b">
        <f t="shared" si="5"/>
        <v>1</v>
      </c>
      <c r="R79" s="97">
        <f t="shared" si="6"/>
        <v>0</v>
      </c>
      <c r="S79" t="b">
        <f t="shared" si="7"/>
        <v>1</v>
      </c>
    </row>
    <row r="80" spans="1:19" x14ac:dyDescent="0.3">
      <c r="A80" s="94" t="s">
        <v>135</v>
      </c>
      <c r="B80" s="102"/>
      <c r="C80" s="107"/>
      <c r="D80" s="102"/>
      <c r="E80" s="98">
        <v>6046</v>
      </c>
      <c r="F80" s="55">
        <v>730</v>
      </c>
      <c r="G80" s="108">
        <v>4413580</v>
      </c>
      <c r="H80" s="98">
        <v>6046</v>
      </c>
      <c r="I80" s="55">
        <v>730</v>
      </c>
      <c r="J80" s="108">
        <v>4413580</v>
      </c>
      <c r="K80" s="101"/>
      <c r="L80" s="57"/>
      <c r="M80" s="58"/>
      <c r="N80">
        <f>VLOOKUP(A80,[3]BAYERProductwiseStocknSalesFrom!$A$2:$G$71,7,0)</f>
        <v>6046</v>
      </c>
      <c r="O80" t="b">
        <f t="shared" si="4"/>
        <v>1</v>
      </c>
      <c r="P80">
        <f>VLOOKUP(A80,[3]BAYERProductwiseStocknSalesFrom!$A$2:$J$71,10,0)</f>
        <v>6046</v>
      </c>
      <c r="Q80" t="b">
        <f t="shared" si="5"/>
        <v>1</v>
      </c>
      <c r="R80" s="97">
        <f t="shared" si="6"/>
        <v>0</v>
      </c>
      <c r="S80" t="b">
        <f t="shared" si="7"/>
        <v>1</v>
      </c>
    </row>
    <row r="81" spans="1:19" x14ac:dyDescent="0.3">
      <c r="A81" s="94" t="s">
        <v>136</v>
      </c>
      <c r="B81" s="102"/>
      <c r="C81" s="107"/>
      <c r="D81" s="102"/>
      <c r="E81" s="98">
        <v>206</v>
      </c>
      <c r="F81" s="55">
        <v>730</v>
      </c>
      <c r="G81" s="108">
        <v>150380</v>
      </c>
      <c r="H81" s="98">
        <v>206</v>
      </c>
      <c r="I81" s="55">
        <v>730</v>
      </c>
      <c r="J81" s="108">
        <v>150380</v>
      </c>
      <c r="K81" s="101"/>
      <c r="L81" s="57"/>
      <c r="M81" s="58"/>
      <c r="N81">
        <f>VLOOKUP(A81,[3]BAYERProductwiseStocknSalesFrom!$A$2:$G$71,7,0)</f>
        <v>206</v>
      </c>
      <c r="O81" t="b">
        <f t="shared" si="4"/>
        <v>1</v>
      </c>
      <c r="P81">
        <f>VLOOKUP(A81,[3]BAYERProductwiseStocknSalesFrom!$A$2:$J$71,10,0)</f>
        <v>206</v>
      </c>
      <c r="Q81" t="b">
        <f t="shared" si="5"/>
        <v>1</v>
      </c>
      <c r="R81" s="97">
        <f t="shared" si="6"/>
        <v>0</v>
      </c>
      <c r="S81" t="b">
        <f t="shared" si="7"/>
        <v>1</v>
      </c>
    </row>
    <row r="82" spans="1:19" x14ac:dyDescent="0.3">
      <c r="A82" s="94" t="s">
        <v>137</v>
      </c>
      <c r="B82" s="109"/>
      <c r="C82" s="110"/>
      <c r="D82" s="109"/>
      <c r="E82" s="111">
        <v>16652</v>
      </c>
      <c r="F82" s="112">
        <v>0.01</v>
      </c>
      <c r="G82" s="113">
        <v>166.52</v>
      </c>
      <c r="H82" s="111">
        <v>16652</v>
      </c>
      <c r="I82" s="112">
        <v>0.01</v>
      </c>
      <c r="J82" s="113">
        <v>166.52</v>
      </c>
      <c r="K82" s="114"/>
      <c r="L82" s="115"/>
      <c r="M82" s="116"/>
      <c r="N82">
        <f>VLOOKUP(A82,[3]BAYERProductwiseStocknSalesFrom!$A$2:$G$71,7,0)</f>
        <v>16652</v>
      </c>
      <c r="O82" t="b">
        <f t="shared" si="4"/>
        <v>1</v>
      </c>
      <c r="P82">
        <f>VLOOKUP(A82,[3]BAYERProductwiseStocknSalesFrom!$A$2:$J$71,10,0)</f>
        <v>16652</v>
      </c>
      <c r="Q82" t="b">
        <f t="shared" si="5"/>
        <v>1</v>
      </c>
      <c r="R82" s="97">
        <f t="shared" si="6"/>
        <v>0</v>
      </c>
      <c r="S82" t="b">
        <f t="shared" si="7"/>
        <v>1</v>
      </c>
    </row>
  </sheetData>
  <mergeCells count="14">
    <mergeCell ref="A1:C1"/>
    <mergeCell ref="A2:C2"/>
    <mergeCell ref="A3:C3"/>
    <mergeCell ref="A4:C4"/>
    <mergeCell ref="A5:C5"/>
    <mergeCell ref="A6:C6"/>
    <mergeCell ref="B7:M7"/>
    <mergeCell ref="B8:M8"/>
    <mergeCell ref="B9:M9"/>
    <mergeCell ref="B10:M10"/>
    <mergeCell ref="B11:D11"/>
    <mergeCell ref="E11:G11"/>
    <mergeCell ref="H11:J11"/>
    <mergeCell ref="K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49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94" t="s">
        <v>68</v>
      </c>
      <c r="B2" s="98">
        <v>10</v>
      </c>
      <c r="C2" s="99">
        <v>1699</v>
      </c>
      <c r="D2" s="100">
        <v>16990</v>
      </c>
      <c r="E2" s="98">
        <v>510</v>
      </c>
      <c r="F2" s="55">
        <v>1728.78</v>
      </c>
      <c r="G2" s="56">
        <v>881677.8</v>
      </c>
      <c r="H2" s="98">
        <v>40</v>
      </c>
      <c r="I2" s="55">
        <v>1832.61</v>
      </c>
      <c r="J2" s="56">
        <v>73304.399999999994</v>
      </c>
      <c r="K2" s="98">
        <v>480</v>
      </c>
      <c r="L2" s="55">
        <v>1728.78</v>
      </c>
      <c r="M2" s="56">
        <v>829814.4</v>
      </c>
      <c r="N2" s="44" t="str">
        <f t="shared" ref="N2:N44" si="0">A2&amp;"-pc."</f>
        <v>Aliette 80% WP - 1 Kg.-pc.</v>
      </c>
      <c r="O2" s="30" t="s">
        <v>138</v>
      </c>
      <c r="Q2" s="45" t="s">
        <v>170</v>
      </c>
      <c r="R2" s="54"/>
      <c r="S2" s="54">
        <v>75</v>
      </c>
      <c r="T2" s="54">
        <v>50</v>
      </c>
      <c r="U2" s="54">
        <v>25</v>
      </c>
    </row>
    <row r="3" spans="1:21" x14ac:dyDescent="0.3">
      <c r="A3" s="94" t="s">
        <v>71</v>
      </c>
      <c r="B3" s="98">
        <v>10</v>
      </c>
      <c r="C3" s="99">
        <v>875</v>
      </c>
      <c r="D3" s="100">
        <v>8750</v>
      </c>
      <c r="E3" s="98">
        <v>1000</v>
      </c>
      <c r="F3" s="55">
        <v>890.4</v>
      </c>
      <c r="G3" s="56">
        <v>890400</v>
      </c>
      <c r="H3" s="98">
        <v>50</v>
      </c>
      <c r="I3" s="55">
        <v>930.17</v>
      </c>
      <c r="J3" s="56">
        <v>46508.6</v>
      </c>
      <c r="K3" s="98">
        <v>960</v>
      </c>
      <c r="L3" s="55">
        <v>890.4</v>
      </c>
      <c r="M3" s="56">
        <v>854784</v>
      </c>
      <c r="N3" s="44" t="str">
        <f t="shared" si="0"/>
        <v>Aliette 80% WP - 500 Gm.-pc.</v>
      </c>
      <c r="O3" s="30" t="s">
        <v>139</v>
      </c>
      <c r="Q3" s="45" t="s">
        <v>138</v>
      </c>
      <c r="R3" s="54">
        <v>10</v>
      </c>
      <c r="S3" s="54">
        <v>510</v>
      </c>
      <c r="T3" s="54">
        <v>40</v>
      </c>
      <c r="U3" s="54">
        <v>480</v>
      </c>
    </row>
    <row r="4" spans="1:21" x14ac:dyDescent="0.3">
      <c r="A4" s="94" t="s">
        <v>72</v>
      </c>
      <c r="B4" s="101"/>
      <c r="C4" s="66"/>
      <c r="D4" s="102"/>
      <c r="E4" s="98">
        <v>3000</v>
      </c>
      <c r="F4" s="55">
        <v>789.25</v>
      </c>
      <c r="G4" s="56">
        <v>2367750</v>
      </c>
      <c r="H4" s="98">
        <v>1000</v>
      </c>
      <c r="I4" s="55">
        <v>809.92</v>
      </c>
      <c r="J4" s="56">
        <v>809923.75</v>
      </c>
      <c r="K4" s="98">
        <v>2000</v>
      </c>
      <c r="L4" s="55">
        <v>789.25</v>
      </c>
      <c r="M4" s="56">
        <v>1578500</v>
      </c>
      <c r="N4" s="44" t="str">
        <f t="shared" si="0"/>
        <v>Ambition - 1 Lit.-pc.</v>
      </c>
      <c r="O4" s="30" t="s">
        <v>140</v>
      </c>
      <c r="Q4" s="45" t="s">
        <v>139</v>
      </c>
      <c r="R4" s="54">
        <v>10</v>
      </c>
      <c r="S4" s="54">
        <v>1000</v>
      </c>
      <c r="T4" s="54">
        <v>50</v>
      </c>
      <c r="U4" s="54">
        <v>960</v>
      </c>
    </row>
    <row r="5" spans="1:21" x14ac:dyDescent="0.3">
      <c r="A5" s="94" t="s">
        <v>73</v>
      </c>
      <c r="B5" s="101"/>
      <c r="C5" s="66"/>
      <c r="D5" s="102"/>
      <c r="E5" s="98">
        <v>800</v>
      </c>
      <c r="F5" s="55">
        <v>208.08</v>
      </c>
      <c r="G5" s="56">
        <v>166464</v>
      </c>
      <c r="H5" s="98">
        <v>40</v>
      </c>
      <c r="I5" s="55">
        <v>254.29</v>
      </c>
      <c r="J5" s="56">
        <v>10171.6</v>
      </c>
      <c r="K5" s="98">
        <v>760</v>
      </c>
      <c r="L5" s="55">
        <v>208.08</v>
      </c>
      <c r="M5" s="56">
        <v>158140.79999999999</v>
      </c>
      <c r="N5" s="44" t="str">
        <f t="shared" si="0"/>
        <v>Ambition - 250 Ml.-pc.</v>
      </c>
      <c r="O5" s="30" t="s">
        <v>141</v>
      </c>
      <c r="Q5" s="45" t="s">
        <v>143</v>
      </c>
      <c r="R5" s="54">
        <v>430</v>
      </c>
      <c r="S5" s="54">
        <v>700</v>
      </c>
      <c r="T5" s="54">
        <v>430</v>
      </c>
      <c r="U5" s="54">
        <v>700</v>
      </c>
    </row>
    <row r="6" spans="1:21" x14ac:dyDescent="0.3">
      <c r="A6" s="94" t="s">
        <v>74</v>
      </c>
      <c r="B6" s="101"/>
      <c r="C6" s="66"/>
      <c r="D6" s="102"/>
      <c r="E6" s="98">
        <v>3700</v>
      </c>
      <c r="F6" s="55">
        <v>406.93</v>
      </c>
      <c r="G6" s="56">
        <v>1505641</v>
      </c>
      <c r="H6" s="98">
        <v>1840</v>
      </c>
      <c r="I6" s="55">
        <v>415.76</v>
      </c>
      <c r="J6" s="56">
        <v>765004.80000000005</v>
      </c>
      <c r="K6" s="98">
        <v>1860</v>
      </c>
      <c r="L6" s="55">
        <v>406.93</v>
      </c>
      <c r="M6" s="56">
        <v>756889.8</v>
      </c>
      <c r="N6" s="44" t="str">
        <f t="shared" si="0"/>
        <v>Ambition - 500 Ml.-pc.</v>
      </c>
      <c r="O6" s="30" t="s">
        <v>142</v>
      </c>
      <c r="Q6" s="45" t="s">
        <v>144</v>
      </c>
      <c r="R6" s="54">
        <v>980</v>
      </c>
      <c r="S6" s="54">
        <v>620</v>
      </c>
      <c r="T6" s="54">
        <v>960</v>
      </c>
      <c r="U6" s="54">
        <v>640</v>
      </c>
    </row>
    <row r="7" spans="1:21" x14ac:dyDescent="0.3">
      <c r="A7" s="94" t="s">
        <v>75</v>
      </c>
      <c r="B7" s="98">
        <v>430</v>
      </c>
      <c r="C7" s="99">
        <v>488</v>
      </c>
      <c r="D7" s="100">
        <v>209840</v>
      </c>
      <c r="E7" s="98">
        <v>700</v>
      </c>
      <c r="F7" s="55">
        <v>518.21</v>
      </c>
      <c r="G7" s="56">
        <v>362747</v>
      </c>
      <c r="H7" s="98">
        <v>430</v>
      </c>
      <c r="I7" s="55">
        <v>485.89</v>
      </c>
      <c r="J7" s="56">
        <v>208932.8</v>
      </c>
      <c r="K7" s="98">
        <v>700</v>
      </c>
      <c r="L7" s="55">
        <v>518.21</v>
      </c>
      <c r="M7" s="56">
        <v>362747</v>
      </c>
      <c r="N7" s="44" t="str">
        <f t="shared" si="0"/>
        <v>Antracol 70 WP - 1 Kg.-pc.</v>
      </c>
      <c r="O7" s="30" t="s">
        <v>143</v>
      </c>
      <c r="Q7" s="45" t="s">
        <v>145</v>
      </c>
      <c r="R7" s="54">
        <v>600</v>
      </c>
      <c r="S7" s="54">
        <v>-350</v>
      </c>
      <c r="T7" s="54">
        <v>150</v>
      </c>
      <c r="U7" s="54">
        <v>100</v>
      </c>
    </row>
    <row r="8" spans="1:21" x14ac:dyDescent="0.3">
      <c r="A8" s="94" t="s">
        <v>77</v>
      </c>
      <c r="B8" s="98">
        <v>980</v>
      </c>
      <c r="C8" s="99">
        <v>259.67</v>
      </c>
      <c r="D8" s="100">
        <v>254476.6</v>
      </c>
      <c r="E8" s="98">
        <v>620</v>
      </c>
      <c r="F8" s="55">
        <v>272.37</v>
      </c>
      <c r="G8" s="56">
        <v>168869.4</v>
      </c>
      <c r="H8" s="98">
        <v>960</v>
      </c>
      <c r="I8" s="55">
        <v>257.74</v>
      </c>
      <c r="J8" s="56">
        <v>247431.2</v>
      </c>
      <c r="K8" s="98">
        <v>640</v>
      </c>
      <c r="L8" s="55">
        <v>272.37</v>
      </c>
      <c r="M8" s="56">
        <v>174316.79999999999</v>
      </c>
      <c r="N8" s="44" t="str">
        <f t="shared" si="0"/>
        <v>Antracol 70 WP - 500 Gm.-pc.</v>
      </c>
      <c r="O8" s="30" t="s">
        <v>144</v>
      </c>
      <c r="Q8" s="45" t="s">
        <v>146</v>
      </c>
      <c r="R8" s="54"/>
      <c r="S8" s="54">
        <v>200</v>
      </c>
      <c r="T8" s="54">
        <v>200</v>
      </c>
      <c r="U8" s="54"/>
    </row>
    <row r="9" spans="1:21" x14ac:dyDescent="0.3">
      <c r="A9" s="94" t="s">
        <v>82</v>
      </c>
      <c r="B9" s="98">
        <v>600</v>
      </c>
      <c r="C9" s="99">
        <v>390</v>
      </c>
      <c r="D9" s="100">
        <v>234000</v>
      </c>
      <c r="E9" s="98">
        <v>-350</v>
      </c>
      <c r="F9" s="55">
        <v>390.68</v>
      </c>
      <c r="G9" s="56">
        <v>-136737.5</v>
      </c>
      <c r="H9" s="98">
        <v>150</v>
      </c>
      <c r="I9" s="55">
        <v>428.81</v>
      </c>
      <c r="J9" s="56">
        <v>64321.5</v>
      </c>
      <c r="K9" s="98">
        <v>100</v>
      </c>
      <c r="L9" s="55">
        <v>389.05</v>
      </c>
      <c r="M9" s="56">
        <v>38905</v>
      </c>
      <c r="N9" s="44" t="str">
        <f t="shared" si="0"/>
        <v>ConfidorSuper 30.5%SC - 100 Ml.-pc.</v>
      </c>
      <c r="O9" s="30" t="s">
        <v>145</v>
      </c>
      <c r="Q9" s="45" t="s">
        <v>148</v>
      </c>
      <c r="R9" s="54"/>
      <c r="S9" s="54">
        <v>50</v>
      </c>
      <c r="T9" s="54">
        <v>50</v>
      </c>
      <c r="U9" s="54"/>
    </row>
    <row r="10" spans="1:21" x14ac:dyDescent="0.3">
      <c r="A10" s="94" t="s">
        <v>83</v>
      </c>
      <c r="B10" s="101"/>
      <c r="C10" s="66"/>
      <c r="D10" s="102"/>
      <c r="E10" s="98">
        <v>200</v>
      </c>
      <c r="F10" s="55">
        <v>939.8</v>
      </c>
      <c r="G10" s="56">
        <v>187960</v>
      </c>
      <c r="H10" s="98">
        <v>200</v>
      </c>
      <c r="I10" s="55">
        <v>892.41</v>
      </c>
      <c r="J10" s="56">
        <v>178481.4</v>
      </c>
      <c r="K10" s="101"/>
      <c r="L10" s="57"/>
      <c r="M10" s="58"/>
      <c r="N10" s="44" t="str">
        <f>A10</f>
        <v>ConfidorSuper 30.5% SC - 250 Ml.</v>
      </c>
      <c r="O10" s="30" t="s">
        <v>146</v>
      </c>
      <c r="Q10" s="45" t="s">
        <v>151</v>
      </c>
      <c r="R10" s="54">
        <v>15</v>
      </c>
      <c r="S10" s="54">
        <v>80</v>
      </c>
      <c r="T10" s="54">
        <v>95</v>
      </c>
      <c r="U10" s="54"/>
    </row>
    <row r="11" spans="1:21" x14ac:dyDescent="0.3">
      <c r="A11" s="94" t="s">
        <v>84</v>
      </c>
      <c r="B11" s="101"/>
      <c r="C11" s="66"/>
      <c r="D11" s="102"/>
      <c r="E11" s="98">
        <v>840</v>
      </c>
      <c r="F11" s="55">
        <v>355.38</v>
      </c>
      <c r="G11" s="56">
        <v>298519.2</v>
      </c>
      <c r="H11" s="98">
        <v>60</v>
      </c>
      <c r="I11" s="55">
        <v>378.79</v>
      </c>
      <c r="J11" s="56">
        <v>22727.200000000001</v>
      </c>
      <c r="K11" s="98">
        <v>780</v>
      </c>
      <c r="L11" s="55">
        <v>355.38</v>
      </c>
      <c r="M11" s="56">
        <v>277196.40000000002</v>
      </c>
      <c r="N11" s="44" t="str">
        <f t="shared" si="0"/>
        <v>Decis 100 - 250 Ml.-pc.</v>
      </c>
      <c r="O11" s="30" t="s">
        <v>147</v>
      </c>
      <c r="Q11" s="45" t="s">
        <v>152</v>
      </c>
      <c r="R11" s="54"/>
      <c r="S11" s="54">
        <v>8</v>
      </c>
      <c r="T11" s="54">
        <v>8</v>
      </c>
      <c r="U11" s="54"/>
    </row>
    <row r="12" spans="1:21" x14ac:dyDescent="0.3">
      <c r="A12" s="94" t="s">
        <v>85</v>
      </c>
      <c r="B12" s="101"/>
      <c r="C12" s="66"/>
      <c r="D12" s="102"/>
      <c r="E12" s="98">
        <v>50</v>
      </c>
      <c r="F12" s="55">
        <v>487.25</v>
      </c>
      <c r="G12" s="56">
        <v>24362.5</v>
      </c>
      <c r="H12" s="98">
        <v>50</v>
      </c>
      <c r="I12" s="55">
        <v>508.47</v>
      </c>
      <c r="J12" s="56">
        <v>25423.5</v>
      </c>
      <c r="K12" s="101"/>
      <c r="L12" s="57"/>
      <c r="M12" s="58"/>
      <c r="N12" s="44" t="str">
        <f t="shared" ref="N12:N13" si="1">A12</f>
        <v>Decis 2.8 EC - 1 Lit.</v>
      </c>
      <c r="O12" s="30" t="s">
        <v>148</v>
      </c>
      <c r="Q12" s="45" t="s">
        <v>153</v>
      </c>
      <c r="R12" s="54">
        <v>6</v>
      </c>
      <c r="S12" s="54"/>
      <c r="T12" s="54">
        <v>4</v>
      </c>
      <c r="U12" s="54">
        <v>2</v>
      </c>
    </row>
    <row r="13" spans="1:21" x14ac:dyDescent="0.3">
      <c r="A13" s="94" t="s">
        <v>86</v>
      </c>
      <c r="B13" s="101"/>
      <c r="C13" s="66"/>
      <c r="D13" s="102"/>
      <c r="E13" s="98">
        <v>40</v>
      </c>
      <c r="F13" s="55">
        <v>854.76</v>
      </c>
      <c r="G13" s="56">
        <v>34190.400000000001</v>
      </c>
      <c r="H13" s="98">
        <v>40</v>
      </c>
      <c r="I13" s="55">
        <v>872.88</v>
      </c>
      <c r="J13" s="56">
        <v>34915.199999999997</v>
      </c>
      <c r="K13" s="101"/>
      <c r="L13" s="57"/>
      <c r="M13" s="58"/>
      <c r="N13" s="44" t="str">
        <f t="shared" si="1"/>
        <v>Ethrel 39SL - 500 Ml.</v>
      </c>
      <c r="O13" s="30" t="s">
        <v>149</v>
      </c>
      <c r="Q13" s="45" t="s">
        <v>154</v>
      </c>
      <c r="R13" s="54"/>
      <c r="S13" s="54">
        <v>80</v>
      </c>
      <c r="T13" s="54"/>
      <c r="U13" s="54">
        <v>80</v>
      </c>
    </row>
    <row r="14" spans="1:21" x14ac:dyDescent="0.3">
      <c r="A14" s="94" t="s">
        <v>87</v>
      </c>
      <c r="B14" s="98">
        <v>550</v>
      </c>
      <c r="C14" s="99">
        <v>242</v>
      </c>
      <c r="D14" s="100">
        <v>133100</v>
      </c>
      <c r="E14" s="98">
        <v>-200</v>
      </c>
      <c r="F14" s="55">
        <v>238.37</v>
      </c>
      <c r="G14" s="56">
        <v>-47674</v>
      </c>
      <c r="H14" s="98">
        <v>50</v>
      </c>
      <c r="I14" s="55">
        <v>242</v>
      </c>
      <c r="J14" s="56">
        <v>12100</v>
      </c>
      <c r="K14" s="98">
        <v>300</v>
      </c>
      <c r="L14" s="55">
        <v>244.42</v>
      </c>
      <c r="M14" s="56">
        <v>73326</v>
      </c>
      <c r="N14" s="44" t="str">
        <f t="shared" si="0"/>
        <v>Evergol Xtend - 40 Ml.-pc.</v>
      </c>
      <c r="O14" s="30" t="s">
        <v>150</v>
      </c>
      <c r="Q14" s="45" t="s">
        <v>155</v>
      </c>
      <c r="R14" s="54">
        <v>50</v>
      </c>
      <c r="S14" s="54">
        <v>1900</v>
      </c>
      <c r="T14" s="54">
        <v>1800</v>
      </c>
      <c r="U14" s="54">
        <v>150</v>
      </c>
    </row>
    <row r="15" spans="1:21" x14ac:dyDescent="0.3">
      <c r="A15" s="94" t="s">
        <v>88</v>
      </c>
      <c r="B15" s="98">
        <v>15</v>
      </c>
      <c r="C15" s="99">
        <v>1420</v>
      </c>
      <c r="D15" s="100">
        <v>21300</v>
      </c>
      <c r="E15" s="98">
        <v>80</v>
      </c>
      <c r="F15" s="55">
        <v>1404.2</v>
      </c>
      <c r="G15" s="56">
        <v>112336</v>
      </c>
      <c r="H15" s="98">
        <v>95</v>
      </c>
      <c r="I15" s="55">
        <v>1368.11</v>
      </c>
      <c r="J15" s="56">
        <v>129970</v>
      </c>
      <c r="K15" s="101"/>
      <c r="L15" s="57"/>
      <c r="M15" s="58"/>
      <c r="N15" s="44" t="str">
        <f t="shared" ref="N15:N16" si="2">A15</f>
        <v>Fame 39.35% SC - 100 Ml.</v>
      </c>
      <c r="O15" s="30" t="s">
        <v>151</v>
      </c>
      <c r="Q15" s="45" t="s">
        <v>157</v>
      </c>
      <c r="R15" s="54"/>
      <c r="S15" s="54">
        <v>200</v>
      </c>
      <c r="T15" s="54">
        <v>40</v>
      </c>
      <c r="U15" s="54">
        <v>160</v>
      </c>
    </row>
    <row r="16" spans="1:21" x14ac:dyDescent="0.3">
      <c r="A16" s="94" t="s">
        <v>90</v>
      </c>
      <c r="B16" s="101"/>
      <c r="C16" s="66"/>
      <c r="D16" s="102"/>
      <c r="E16" s="98">
        <v>8</v>
      </c>
      <c r="F16" s="55">
        <v>3465.05</v>
      </c>
      <c r="G16" s="56">
        <v>27720.400000000001</v>
      </c>
      <c r="H16" s="98">
        <v>8</v>
      </c>
      <c r="I16" s="55">
        <v>3382.5</v>
      </c>
      <c r="J16" s="56">
        <v>27060</v>
      </c>
      <c r="K16" s="101"/>
      <c r="L16" s="57"/>
      <c r="M16" s="58"/>
      <c r="N16" s="44" t="str">
        <f t="shared" si="2"/>
        <v>Fame 39.35% SC - 250 Ml.</v>
      </c>
      <c r="O16" s="30" t="s">
        <v>152</v>
      </c>
      <c r="Q16" s="45" t="s">
        <v>158</v>
      </c>
      <c r="R16" s="54"/>
      <c r="S16" s="54">
        <v>200</v>
      </c>
      <c r="T16" s="54">
        <v>200</v>
      </c>
      <c r="U16" s="54"/>
    </row>
    <row r="17" spans="1:21" x14ac:dyDescent="0.3">
      <c r="A17" s="94" t="s">
        <v>91</v>
      </c>
      <c r="B17" s="98">
        <v>6</v>
      </c>
      <c r="C17" s="99">
        <v>6762</v>
      </c>
      <c r="D17" s="100">
        <v>40572</v>
      </c>
      <c r="E17" s="101"/>
      <c r="F17" s="57"/>
      <c r="G17" s="58"/>
      <c r="H17" s="98">
        <v>4</v>
      </c>
      <c r="I17" s="55">
        <v>6565.5</v>
      </c>
      <c r="J17" s="56">
        <v>26262</v>
      </c>
      <c r="K17" s="98">
        <v>2</v>
      </c>
      <c r="L17" s="55">
        <v>6762</v>
      </c>
      <c r="M17" s="56">
        <v>13524</v>
      </c>
      <c r="N17" s="44" t="str">
        <f t="shared" si="0"/>
        <v>Fame 39.35% SC - 500 Ml.-pc.</v>
      </c>
      <c r="O17" s="30" t="s">
        <v>153</v>
      </c>
      <c r="Q17" s="45" t="s">
        <v>159</v>
      </c>
      <c r="R17" s="54">
        <v>10</v>
      </c>
      <c r="S17" s="54"/>
      <c r="T17" s="54"/>
      <c r="U17" s="54">
        <v>10</v>
      </c>
    </row>
    <row r="18" spans="1:21" x14ac:dyDescent="0.3">
      <c r="A18" s="94" t="s">
        <v>92</v>
      </c>
      <c r="B18" s="101"/>
      <c r="C18" s="66"/>
      <c r="D18" s="102"/>
      <c r="E18" s="98">
        <v>80</v>
      </c>
      <c r="F18" s="55">
        <v>712.2</v>
      </c>
      <c r="G18" s="56">
        <v>56976</v>
      </c>
      <c r="H18" s="101"/>
      <c r="I18" s="57"/>
      <c r="J18" s="58"/>
      <c r="K18" s="98">
        <v>80</v>
      </c>
      <c r="L18" s="55">
        <v>712.2</v>
      </c>
      <c r="M18" s="56">
        <v>56976</v>
      </c>
      <c r="N18" s="44" t="str">
        <f t="shared" si="0"/>
        <v>Fame 39.35% SC - 50 Ml.-pc.</v>
      </c>
      <c r="O18" s="30" t="s">
        <v>154</v>
      </c>
      <c r="Q18" s="45" t="s">
        <v>160</v>
      </c>
      <c r="R18" s="54">
        <v>180</v>
      </c>
      <c r="S18" s="54">
        <v>-100</v>
      </c>
      <c r="T18" s="54">
        <v>60</v>
      </c>
      <c r="U18" s="54">
        <v>20</v>
      </c>
    </row>
    <row r="19" spans="1:21" x14ac:dyDescent="0.3">
      <c r="A19" s="94" t="s">
        <v>94</v>
      </c>
      <c r="B19" s="98">
        <v>50</v>
      </c>
      <c r="C19" s="99">
        <v>312</v>
      </c>
      <c r="D19" s="100">
        <v>15600</v>
      </c>
      <c r="E19" s="98">
        <v>1900</v>
      </c>
      <c r="F19" s="55">
        <v>315.14999999999998</v>
      </c>
      <c r="G19" s="56">
        <v>598785</v>
      </c>
      <c r="H19" s="98">
        <v>1800</v>
      </c>
      <c r="I19" s="55">
        <v>315.18</v>
      </c>
      <c r="J19" s="56">
        <v>567331.5</v>
      </c>
      <c r="K19" s="98">
        <v>150</v>
      </c>
      <c r="L19" s="55">
        <v>315.14999999999998</v>
      </c>
      <c r="M19" s="56">
        <v>47272.5</v>
      </c>
      <c r="N19" s="44" t="str">
        <f t="shared" si="0"/>
        <v>Gaucho 600 FS - 100 Ml.-pc.</v>
      </c>
      <c r="O19" s="30" t="s">
        <v>155</v>
      </c>
      <c r="Q19" s="45" t="s">
        <v>161</v>
      </c>
      <c r="R19" s="54">
        <v>10</v>
      </c>
      <c r="S19" s="54"/>
      <c r="T19" s="54"/>
      <c r="U19" s="54">
        <v>10</v>
      </c>
    </row>
    <row r="20" spans="1:21" x14ac:dyDescent="0.3">
      <c r="A20" s="94" t="s">
        <v>97</v>
      </c>
      <c r="B20" s="98">
        <v>240</v>
      </c>
      <c r="C20" s="99">
        <v>712.5</v>
      </c>
      <c r="D20" s="100">
        <v>171000</v>
      </c>
      <c r="E20" s="98">
        <v>400</v>
      </c>
      <c r="F20" s="55">
        <v>729.27</v>
      </c>
      <c r="G20" s="56">
        <v>291708</v>
      </c>
      <c r="H20" s="98">
        <v>530</v>
      </c>
      <c r="I20" s="55">
        <v>723.52</v>
      </c>
      <c r="J20" s="56">
        <v>383465.4</v>
      </c>
      <c r="K20" s="98">
        <v>110</v>
      </c>
      <c r="L20" s="55">
        <v>719.7</v>
      </c>
      <c r="M20" s="56">
        <v>79167</v>
      </c>
      <c r="N20" s="44" t="str">
        <f t="shared" si="0"/>
        <v>Gaucho 600 FS - 250 Ml.-pc.</v>
      </c>
      <c r="O20" s="30" t="s">
        <v>156</v>
      </c>
      <c r="Q20" s="45" t="s">
        <v>162</v>
      </c>
      <c r="R20" s="54"/>
      <c r="S20" s="54">
        <v>6300</v>
      </c>
      <c r="T20" s="54">
        <v>5800</v>
      </c>
      <c r="U20" s="54">
        <v>500</v>
      </c>
    </row>
    <row r="21" spans="1:21" x14ac:dyDescent="0.3">
      <c r="A21" s="94" t="s">
        <v>98</v>
      </c>
      <c r="B21" s="101"/>
      <c r="C21" s="66"/>
      <c r="D21" s="102"/>
      <c r="E21" s="98">
        <v>200</v>
      </c>
      <c r="F21" s="55">
        <v>169.19</v>
      </c>
      <c r="G21" s="56">
        <v>33838</v>
      </c>
      <c r="H21" s="98">
        <v>40</v>
      </c>
      <c r="I21" s="55">
        <v>169.19</v>
      </c>
      <c r="J21" s="56">
        <v>6767.6</v>
      </c>
      <c r="K21" s="98">
        <v>160</v>
      </c>
      <c r="L21" s="55">
        <v>169.19</v>
      </c>
      <c r="M21" s="56">
        <v>27070.400000000001</v>
      </c>
      <c r="N21" s="44" t="str">
        <f t="shared" si="0"/>
        <v>Gaucho 600 FS - 50 Ml.-pc.</v>
      </c>
      <c r="O21" s="30" t="s">
        <v>157</v>
      </c>
      <c r="Q21" s="45" t="s">
        <v>168</v>
      </c>
      <c r="R21" s="54"/>
      <c r="S21" s="54">
        <v>20</v>
      </c>
      <c r="T21" s="54"/>
      <c r="U21" s="54">
        <v>20</v>
      </c>
    </row>
    <row r="22" spans="1:21" x14ac:dyDescent="0.3">
      <c r="A22" s="94" t="s">
        <v>99</v>
      </c>
      <c r="B22" s="101"/>
      <c r="C22" s="66"/>
      <c r="D22" s="102"/>
      <c r="E22" s="98">
        <v>200</v>
      </c>
      <c r="F22" s="55">
        <v>638.02</v>
      </c>
      <c r="G22" s="56">
        <v>127604</v>
      </c>
      <c r="H22" s="98">
        <v>200</v>
      </c>
      <c r="I22" s="55">
        <v>649.21</v>
      </c>
      <c r="J22" s="56">
        <v>129841.9</v>
      </c>
      <c r="K22" s="101"/>
      <c r="L22" s="57"/>
      <c r="M22" s="58"/>
      <c r="N22" s="44" t="str">
        <f t="shared" ref="N22" si="3">A22</f>
        <v>Laudis SC630 - 57.5 Ml.</v>
      </c>
      <c r="O22" s="30" t="s">
        <v>158</v>
      </c>
      <c r="Q22" s="45" t="s">
        <v>165</v>
      </c>
      <c r="R22" s="54"/>
      <c r="S22" s="54">
        <v>241</v>
      </c>
      <c r="T22" s="54">
        <v>236</v>
      </c>
      <c r="U22" s="54">
        <v>5</v>
      </c>
    </row>
    <row r="23" spans="1:21" x14ac:dyDescent="0.3">
      <c r="A23" s="94" t="s">
        <v>101</v>
      </c>
      <c r="B23" s="98">
        <v>10</v>
      </c>
      <c r="C23" s="99">
        <v>2279</v>
      </c>
      <c r="D23" s="100">
        <v>22790</v>
      </c>
      <c r="E23" s="101"/>
      <c r="F23" s="57"/>
      <c r="G23" s="58"/>
      <c r="H23" s="101"/>
      <c r="I23" s="57"/>
      <c r="J23" s="58"/>
      <c r="K23" s="98">
        <v>10</v>
      </c>
      <c r="L23" s="55">
        <v>2279</v>
      </c>
      <c r="M23" s="56">
        <v>22790</v>
      </c>
      <c r="N23" s="44" t="str">
        <f t="shared" si="0"/>
        <v>Movento Energy - 1 Lit.-pc.</v>
      </c>
      <c r="O23" s="30" t="s">
        <v>159</v>
      </c>
      <c r="Q23" s="45" t="s">
        <v>169</v>
      </c>
      <c r="R23" s="54">
        <v>500</v>
      </c>
      <c r="S23" s="54">
        <v>1040</v>
      </c>
      <c r="T23" s="54">
        <v>1220</v>
      </c>
      <c r="U23" s="54">
        <v>320</v>
      </c>
    </row>
    <row r="24" spans="1:21" x14ac:dyDescent="0.3">
      <c r="A24" s="94" t="s">
        <v>103</v>
      </c>
      <c r="B24" s="98">
        <v>180</v>
      </c>
      <c r="C24" s="99">
        <v>625.29</v>
      </c>
      <c r="D24" s="100">
        <v>112552.2</v>
      </c>
      <c r="E24" s="98">
        <v>-100</v>
      </c>
      <c r="F24" s="55">
        <v>625.29</v>
      </c>
      <c r="G24" s="56">
        <v>-62529</v>
      </c>
      <c r="H24" s="98">
        <v>60</v>
      </c>
      <c r="I24" s="55">
        <v>600</v>
      </c>
      <c r="J24" s="56">
        <v>36000</v>
      </c>
      <c r="K24" s="98">
        <v>20</v>
      </c>
      <c r="L24" s="55">
        <v>625.29</v>
      </c>
      <c r="M24" s="56">
        <v>12505.8</v>
      </c>
      <c r="N24" s="44" t="str">
        <f t="shared" si="0"/>
        <v>Nativo 75 WG - 100 Gm.-pc.</v>
      </c>
      <c r="O24" s="30" t="s">
        <v>160</v>
      </c>
      <c r="Q24" s="45" t="s">
        <v>166</v>
      </c>
      <c r="R24" s="54">
        <v>160</v>
      </c>
      <c r="S24" s="54">
        <v>1800</v>
      </c>
      <c r="T24" s="54">
        <v>1788</v>
      </c>
      <c r="U24" s="54">
        <v>172</v>
      </c>
    </row>
    <row r="25" spans="1:21" x14ac:dyDescent="0.3">
      <c r="A25" s="94" t="s">
        <v>105</v>
      </c>
      <c r="B25" s="98">
        <v>10</v>
      </c>
      <c r="C25" s="99">
        <v>372.87</v>
      </c>
      <c r="D25" s="100">
        <v>3728.7</v>
      </c>
      <c r="E25" s="101"/>
      <c r="F25" s="57"/>
      <c r="G25" s="58"/>
      <c r="H25" s="101"/>
      <c r="I25" s="57"/>
      <c r="J25" s="58"/>
      <c r="K25" s="98">
        <v>10</v>
      </c>
      <c r="L25" s="55">
        <v>372.87</v>
      </c>
      <c r="M25" s="56">
        <v>3728.7</v>
      </c>
      <c r="N25" s="44" t="str">
        <f t="shared" si="0"/>
        <v>Oberon 22.9% SC - 100 Ml.-pc.</v>
      </c>
      <c r="O25" s="30" t="s">
        <v>161</v>
      </c>
      <c r="Q25" s="45" t="s">
        <v>167</v>
      </c>
      <c r="R25" s="54">
        <v>200</v>
      </c>
      <c r="S25" s="54">
        <v>490</v>
      </c>
      <c r="T25" s="54">
        <v>590</v>
      </c>
      <c r="U25" s="54">
        <v>100</v>
      </c>
    </row>
    <row r="26" spans="1:21" x14ac:dyDescent="0.3">
      <c r="A26" s="94" t="s">
        <v>107</v>
      </c>
      <c r="B26" s="101"/>
      <c r="C26" s="66"/>
      <c r="D26" s="102"/>
      <c r="E26" s="98">
        <v>6300</v>
      </c>
      <c r="F26" s="55">
        <v>66.95</v>
      </c>
      <c r="G26" s="56">
        <v>421785</v>
      </c>
      <c r="H26" s="98">
        <v>5800</v>
      </c>
      <c r="I26" s="55">
        <v>69.959999999999994</v>
      </c>
      <c r="J26" s="56">
        <v>405769.5</v>
      </c>
      <c r="K26" s="98">
        <v>500</v>
      </c>
      <c r="L26" s="55">
        <v>66.95</v>
      </c>
      <c r="M26" s="56">
        <v>33475</v>
      </c>
      <c r="N26" s="44" t="str">
        <f t="shared" si="0"/>
        <v>Planofix 4.5% SL - 100 Ml.-pc.</v>
      </c>
      <c r="O26" s="30" t="s">
        <v>162</v>
      </c>
      <c r="Q26" s="45" t="s">
        <v>173</v>
      </c>
      <c r="R26" s="54">
        <v>1600</v>
      </c>
      <c r="S26" s="54">
        <v>800</v>
      </c>
      <c r="T26" s="54">
        <v>2040</v>
      </c>
      <c r="U26" s="54">
        <v>360</v>
      </c>
    </row>
    <row r="27" spans="1:21" x14ac:dyDescent="0.3">
      <c r="A27" s="94" t="s">
        <v>108</v>
      </c>
      <c r="B27" s="101"/>
      <c r="C27" s="66"/>
      <c r="D27" s="102"/>
      <c r="E27" s="98">
        <v>400</v>
      </c>
      <c r="F27" s="55">
        <v>163.77000000000001</v>
      </c>
      <c r="G27" s="56">
        <v>65508</v>
      </c>
      <c r="H27" s="98">
        <v>360</v>
      </c>
      <c r="I27" s="55">
        <v>165.85</v>
      </c>
      <c r="J27" s="56">
        <v>59705.2</v>
      </c>
      <c r="K27" s="98">
        <v>40</v>
      </c>
      <c r="L27" s="55">
        <v>163.77000000000001</v>
      </c>
      <c r="M27" s="56">
        <v>6550.8</v>
      </c>
      <c r="N27" s="44" t="str">
        <f t="shared" si="0"/>
        <v>Planofix 4.5% SL - 250 Ml.-pc.</v>
      </c>
      <c r="O27" s="30" t="s">
        <v>163</v>
      </c>
      <c r="Q27" s="45" t="s">
        <v>174</v>
      </c>
      <c r="R27" s="54">
        <v>220</v>
      </c>
      <c r="S27" s="54">
        <v>140</v>
      </c>
      <c r="T27" s="54">
        <v>350</v>
      </c>
      <c r="U27" s="54">
        <v>10</v>
      </c>
    </row>
    <row r="28" spans="1:21" x14ac:dyDescent="0.3">
      <c r="A28" s="94" t="s">
        <v>109</v>
      </c>
      <c r="B28" s="98">
        <v>55</v>
      </c>
      <c r="C28" s="99">
        <v>870</v>
      </c>
      <c r="D28" s="100">
        <v>47850</v>
      </c>
      <c r="E28" s="101"/>
      <c r="F28" s="57"/>
      <c r="G28" s="58"/>
      <c r="H28" s="98">
        <v>55</v>
      </c>
      <c r="I28" s="55">
        <v>870</v>
      </c>
      <c r="J28" s="56">
        <v>47850</v>
      </c>
      <c r="K28" s="101"/>
      <c r="L28" s="57"/>
      <c r="M28" s="58"/>
      <c r="N28" s="44" t="str">
        <f t="shared" ref="N28:N29" si="4">A28</f>
        <v>Raft 6% EC - 1 Lit.</v>
      </c>
      <c r="O28" s="30" t="s">
        <v>164</v>
      </c>
      <c r="Q28" s="45" t="s">
        <v>177</v>
      </c>
      <c r="R28" s="54"/>
      <c r="S28" s="54">
        <v>40</v>
      </c>
      <c r="T28" s="54">
        <v>20</v>
      </c>
      <c r="U28" s="54">
        <v>20</v>
      </c>
    </row>
    <row r="29" spans="1:21" x14ac:dyDescent="0.3">
      <c r="A29" s="94" t="s">
        <v>113</v>
      </c>
      <c r="B29" s="101"/>
      <c r="C29" s="66"/>
      <c r="D29" s="102"/>
      <c r="E29" s="103">
        <v>241</v>
      </c>
      <c r="F29" s="55">
        <v>1788.52</v>
      </c>
      <c r="G29" s="56">
        <v>431033.32</v>
      </c>
      <c r="H29" s="103">
        <v>236</v>
      </c>
      <c r="I29" s="55">
        <v>1776.31</v>
      </c>
      <c r="J29" s="56">
        <v>419209.72</v>
      </c>
      <c r="K29" s="103">
        <v>5</v>
      </c>
      <c r="L29" s="55">
        <v>1788.52</v>
      </c>
      <c r="M29" s="56">
        <v>8942.6</v>
      </c>
      <c r="N29" s="44" t="str">
        <f t="shared" si="4"/>
        <v>Regent 0.3% GR - 25 Kg.</v>
      </c>
      <c r="O29" s="30" t="s">
        <v>165</v>
      </c>
      <c r="Q29" s="45" t="s">
        <v>140</v>
      </c>
      <c r="R29" s="54"/>
      <c r="S29" s="54">
        <v>3000</v>
      </c>
      <c r="T29" s="54">
        <v>1000</v>
      </c>
      <c r="U29" s="54">
        <v>2000</v>
      </c>
    </row>
    <row r="30" spans="1:21" x14ac:dyDescent="0.3">
      <c r="A30" s="94" t="s">
        <v>114</v>
      </c>
      <c r="B30" s="98">
        <v>160</v>
      </c>
      <c r="C30" s="99">
        <v>364</v>
      </c>
      <c r="D30" s="100">
        <v>58240</v>
      </c>
      <c r="E30" s="98">
        <v>1800</v>
      </c>
      <c r="F30" s="55">
        <v>371.78</v>
      </c>
      <c r="G30" s="56">
        <v>669204</v>
      </c>
      <c r="H30" s="98">
        <v>1788</v>
      </c>
      <c r="I30" s="55">
        <v>367.24</v>
      </c>
      <c r="J30" s="56">
        <v>656626.16</v>
      </c>
      <c r="K30" s="98">
        <v>172</v>
      </c>
      <c r="L30" s="55">
        <v>371.78</v>
      </c>
      <c r="M30" s="56">
        <v>63946.16</v>
      </c>
      <c r="N30" s="44" t="str">
        <f t="shared" si="0"/>
        <v>Regent 0.3% GR - 5 Kg.-pc.</v>
      </c>
      <c r="O30" s="30" t="s">
        <v>166</v>
      </c>
      <c r="Q30" s="45" t="s">
        <v>142</v>
      </c>
      <c r="R30" s="54"/>
      <c r="S30" s="54">
        <v>3700</v>
      </c>
      <c r="T30" s="54">
        <v>1840</v>
      </c>
      <c r="U30" s="54">
        <v>1860</v>
      </c>
    </row>
    <row r="31" spans="1:21" x14ac:dyDescent="0.3">
      <c r="A31" s="94" t="s">
        <v>115</v>
      </c>
      <c r="B31" s="98">
        <v>200</v>
      </c>
      <c r="C31" s="99">
        <v>1021</v>
      </c>
      <c r="D31" s="100">
        <v>204200</v>
      </c>
      <c r="E31" s="98">
        <v>490</v>
      </c>
      <c r="F31" s="55">
        <v>1021</v>
      </c>
      <c r="G31" s="56">
        <v>500290</v>
      </c>
      <c r="H31" s="98">
        <v>590</v>
      </c>
      <c r="I31" s="55">
        <v>1037.46</v>
      </c>
      <c r="J31" s="56">
        <v>612100</v>
      </c>
      <c r="K31" s="98">
        <v>100</v>
      </c>
      <c r="L31" s="55">
        <v>1021</v>
      </c>
      <c r="M31" s="56">
        <v>102100</v>
      </c>
      <c r="N31" s="44" t="str">
        <f t="shared" si="0"/>
        <v>Regent 5% SC - 1 Lit.-pc.</v>
      </c>
      <c r="O31" s="30" t="s">
        <v>167</v>
      </c>
      <c r="Q31" s="45" t="s">
        <v>141</v>
      </c>
      <c r="R31" s="54"/>
      <c r="S31" s="54">
        <v>800</v>
      </c>
      <c r="T31" s="54">
        <v>40</v>
      </c>
      <c r="U31" s="54">
        <v>760</v>
      </c>
    </row>
    <row r="32" spans="1:21" x14ac:dyDescent="0.3">
      <c r="A32" s="94" t="s">
        <v>116</v>
      </c>
      <c r="B32" s="101"/>
      <c r="C32" s="66"/>
      <c r="D32" s="102"/>
      <c r="E32" s="98">
        <v>20</v>
      </c>
      <c r="F32" s="55">
        <v>271</v>
      </c>
      <c r="G32" s="56">
        <v>5420</v>
      </c>
      <c r="H32" s="101"/>
      <c r="I32" s="57"/>
      <c r="J32" s="58"/>
      <c r="K32" s="98">
        <v>20</v>
      </c>
      <c r="L32" s="55">
        <v>271</v>
      </c>
      <c r="M32" s="56">
        <v>5420</v>
      </c>
      <c r="N32" s="44" t="str">
        <f t="shared" si="0"/>
        <v>Regent 5% SC - 250 Ml.-pc.</v>
      </c>
      <c r="O32" s="30" t="s">
        <v>168</v>
      </c>
      <c r="Q32" s="45" t="s">
        <v>188</v>
      </c>
      <c r="R32" s="54"/>
      <c r="S32" s="54">
        <v>16652</v>
      </c>
      <c r="T32" s="54">
        <v>16652</v>
      </c>
      <c r="U32" s="54"/>
    </row>
    <row r="33" spans="1:21" x14ac:dyDescent="0.3">
      <c r="A33" s="94" t="s">
        <v>117</v>
      </c>
      <c r="B33" s="98">
        <v>500</v>
      </c>
      <c r="C33" s="99">
        <v>526</v>
      </c>
      <c r="D33" s="100">
        <v>263000</v>
      </c>
      <c r="E33" s="98">
        <v>1040</v>
      </c>
      <c r="F33" s="55">
        <v>526</v>
      </c>
      <c r="G33" s="56">
        <v>547040</v>
      </c>
      <c r="H33" s="98">
        <v>1220</v>
      </c>
      <c r="I33" s="55">
        <v>524.41</v>
      </c>
      <c r="J33" s="56">
        <v>639782</v>
      </c>
      <c r="K33" s="98">
        <v>320</v>
      </c>
      <c r="L33" s="55">
        <v>526</v>
      </c>
      <c r="M33" s="56">
        <v>168320</v>
      </c>
      <c r="N33" s="44" t="str">
        <f t="shared" si="0"/>
        <v>Regent 5% SC - 500 Ml.-pc.</v>
      </c>
      <c r="O33" s="30" t="s">
        <v>169</v>
      </c>
      <c r="Q33" s="45" t="s">
        <v>149</v>
      </c>
      <c r="R33" s="54"/>
      <c r="S33" s="54">
        <v>40</v>
      </c>
      <c r="T33" s="54">
        <v>40</v>
      </c>
      <c r="U33" s="54"/>
    </row>
    <row r="34" spans="1:21" x14ac:dyDescent="0.3">
      <c r="A34" s="94" t="s">
        <v>118</v>
      </c>
      <c r="B34" s="101"/>
      <c r="C34" s="66"/>
      <c r="D34" s="102"/>
      <c r="E34" s="98">
        <v>75</v>
      </c>
      <c r="F34" s="55">
        <v>513.6</v>
      </c>
      <c r="G34" s="56">
        <v>38520</v>
      </c>
      <c r="H34" s="98">
        <v>50</v>
      </c>
      <c r="I34" s="55">
        <v>513.6</v>
      </c>
      <c r="J34" s="56">
        <v>25680</v>
      </c>
      <c r="K34" s="98">
        <v>25</v>
      </c>
      <c r="L34" s="55">
        <v>513.6</v>
      </c>
      <c r="M34" s="56">
        <v>12840</v>
      </c>
      <c r="N34" s="44" t="str">
        <f t="shared" si="0"/>
        <v>Regent Ultra 0.6% GR - 4 Kg.-pc.</v>
      </c>
      <c r="O34" s="30" t="s">
        <v>170</v>
      </c>
      <c r="Q34" s="45" t="s">
        <v>163</v>
      </c>
      <c r="R34" s="54"/>
      <c r="S34" s="54">
        <v>400</v>
      </c>
      <c r="T34" s="54">
        <v>360</v>
      </c>
      <c r="U34" s="54">
        <v>40</v>
      </c>
    </row>
    <row r="35" spans="1:21" x14ac:dyDescent="0.3">
      <c r="A35" s="94" t="s">
        <v>119</v>
      </c>
      <c r="B35" s="98">
        <v>10</v>
      </c>
      <c r="C35" s="99">
        <v>2794.68</v>
      </c>
      <c r="D35" s="100">
        <v>27946.799999999999</v>
      </c>
      <c r="E35" s="101"/>
      <c r="F35" s="57"/>
      <c r="G35" s="58"/>
      <c r="H35" s="101"/>
      <c r="I35" s="57"/>
      <c r="J35" s="58"/>
      <c r="K35" s="98">
        <v>10</v>
      </c>
      <c r="L35" s="55">
        <v>2794.68</v>
      </c>
      <c r="M35" s="56">
        <v>27946.799999999999</v>
      </c>
      <c r="N35" s="44" t="str">
        <f t="shared" si="0"/>
        <v>Sivanto Prime 17.09% SL - 1 Lit.-pc.</v>
      </c>
      <c r="O35" s="30" t="s">
        <v>171</v>
      </c>
      <c r="Q35" s="45" t="s">
        <v>175</v>
      </c>
      <c r="R35" s="54"/>
      <c r="S35" s="54">
        <v>20</v>
      </c>
      <c r="T35" s="54">
        <v>20</v>
      </c>
      <c r="U35" s="54"/>
    </row>
    <row r="36" spans="1:21" x14ac:dyDescent="0.3">
      <c r="A36" s="94" t="s">
        <v>120</v>
      </c>
      <c r="B36" s="98">
        <v>40</v>
      </c>
      <c r="C36" s="99">
        <v>1402.67</v>
      </c>
      <c r="D36" s="100">
        <v>56106.8</v>
      </c>
      <c r="E36" s="101"/>
      <c r="F36" s="57"/>
      <c r="G36" s="58"/>
      <c r="H36" s="101"/>
      <c r="I36" s="57"/>
      <c r="J36" s="58"/>
      <c r="K36" s="98">
        <v>40</v>
      </c>
      <c r="L36" s="55">
        <v>1402.67</v>
      </c>
      <c r="M36" s="56">
        <v>56106.8</v>
      </c>
      <c r="N36" s="44" t="str">
        <f t="shared" si="0"/>
        <v>Sivanto Prime 17.09% SL - 500 Ml.-pc.</v>
      </c>
      <c r="O36" s="30" t="s">
        <v>172</v>
      </c>
      <c r="Q36" s="45" t="s">
        <v>176</v>
      </c>
      <c r="R36" s="54"/>
      <c r="S36" s="54">
        <v>80</v>
      </c>
      <c r="T36" s="54">
        <v>75</v>
      </c>
      <c r="U36" s="54">
        <v>5</v>
      </c>
    </row>
    <row r="37" spans="1:21" x14ac:dyDescent="0.3">
      <c r="A37" s="94" t="s">
        <v>122</v>
      </c>
      <c r="B37" s="98">
        <v>1600</v>
      </c>
      <c r="C37" s="99">
        <v>551.08000000000004</v>
      </c>
      <c r="D37" s="100">
        <v>881728</v>
      </c>
      <c r="E37" s="98">
        <v>800</v>
      </c>
      <c r="F37" s="55">
        <v>563.77</v>
      </c>
      <c r="G37" s="56">
        <v>451016</v>
      </c>
      <c r="H37" s="98">
        <v>2040</v>
      </c>
      <c r="I37" s="55">
        <v>557.16999999999996</v>
      </c>
      <c r="J37" s="56">
        <v>1136633.8</v>
      </c>
      <c r="K37" s="98">
        <v>360</v>
      </c>
      <c r="L37" s="55">
        <v>556.72</v>
      </c>
      <c r="M37" s="56">
        <v>200419.20000000001</v>
      </c>
      <c r="N37" s="44" t="str">
        <f t="shared" si="0"/>
        <v>Solomon 28.3% WW - 250 Ml.-pc.</v>
      </c>
      <c r="O37" s="30" t="s">
        <v>173</v>
      </c>
      <c r="Q37" s="45" t="s">
        <v>178</v>
      </c>
      <c r="R37" s="54"/>
      <c r="S37" s="54">
        <v>60</v>
      </c>
      <c r="T37" s="54">
        <v>50</v>
      </c>
      <c r="U37" s="54">
        <v>10</v>
      </c>
    </row>
    <row r="38" spans="1:21" x14ac:dyDescent="0.3">
      <c r="A38" s="94" t="s">
        <v>123</v>
      </c>
      <c r="B38" s="98">
        <v>220</v>
      </c>
      <c r="C38" s="99">
        <v>1036</v>
      </c>
      <c r="D38" s="100">
        <v>227920</v>
      </c>
      <c r="E38" s="98">
        <v>140</v>
      </c>
      <c r="F38" s="55">
        <v>1047.1300000000001</v>
      </c>
      <c r="G38" s="56">
        <v>146598.20000000001</v>
      </c>
      <c r="H38" s="98">
        <v>350</v>
      </c>
      <c r="I38" s="55">
        <v>1034.22</v>
      </c>
      <c r="J38" s="56">
        <v>361978</v>
      </c>
      <c r="K38" s="98">
        <v>10</v>
      </c>
      <c r="L38" s="55">
        <v>1047.1300000000001</v>
      </c>
      <c r="M38" s="56">
        <v>10471.299999999999</v>
      </c>
      <c r="N38" s="44" t="str">
        <f t="shared" si="0"/>
        <v>Solomon 28.3% WW - 500 Ml.-pc.</v>
      </c>
      <c r="O38" s="30" t="s">
        <v>174</v>
      </c>
      <c r="Q38" s="45" t="s">
        <v>147</v>
      </c>
      <c r="R38" s="54"/>
      <c r="S38" s="54">
        <v>840</v>
      </c>
      <c r="T38" s="54">
        <v>60</v>
      </c>
      <c r="U38" s="54">
        <v>780</v>
      </c>
    </row>
    <row r="39" spans="1:21" x14ac:dyDescent="0.3">
      <c r="A39" s="94" t="s">
        <v>124</v>
      </c>
      <c r="B39" s="101"/>
      <c r="C39" s="66"/>
      <c r="D39" s="102"/>
      <c r="E39" s="98">
        <v>20</v>
      </c>
      <c r="F39" s="55">
        <v>2929</v>
      </c>
      <c r="G39" s="56">
        <v>58580</v>
      </c>
      <c r="H39" s="98">
        <v>20</v>
      </c>
      <c r="I39" s="55">
        <v>3000</v>
      </c>
      <c r="J39" s="56">
        <v>60000</v>
      </c>
      <c r="K39" s="101"/>
      <c r="L39" s="57"/>
      <c r="M39" s="58"/>
      <c r="N39" s="44" t="str">
        <f>A39</f>
        <v>Velum Prime 34.48% SC - 500 Ml.</v>
      </c>
      <c r="O39" s="30" t="s">
        <v>175</v>
      </c>
      <c r="Q39" s="45" t="s">
        <v>150</v>
      </c>
      <c r="R39" s="54">
        <v>550</v>
      </c>
      <c r="S39" s="54">
        <v>-200</v>
      </c>
      <c r="T39" s="54">
        <v>50</v>
      </c>
      <c r="U39" s="54">
        <v>300</v>
      </c>
    </row>
    <row r="40" spans="1:21" x14ac:dyDescent="0.3">
      <c r="A40" s="94" t="s">
        <v>125</v>
      </c>
      <c r="B40" s="101"/>
      <c r="C40" s="66"/>
      <c r="D40" s="102"/>
      <c r="E40" s="98">
        <v>80</v>
      </c>
      <c r="F40" s="55">
        <v>1454.28</v>
      </c>
      <c r="G40" s="56">
        <v>116342.39999999999</v>
      </c>
      <c r="H40" s="98">
        <v>75</v>
      </c>
      <c r="I40" s="55">
        <v>1433.51</v>
      </c>
      <c r="J40" s="56">
        <v>107513.4</v>
      </c>
      <c r="K40" s="98">
        <v>5</v>
      </c>
      <c r="L40" s="55">
        <v>1454.28</v>
      </c>
      <c r="M40" s="56">
        <v>7271.4</v>
      </c>
      <c r="N40" s="44" t="str">
        <f t="shared" si="0"/>
        <v>Whipsuper 9.3% EC - 1 Lit.-pc.</v>
      </c>
      <c r="O40" s="30" t="s">
        <v>176</v>
      </c>
      <c r="Q40" s="45" t="s">
        <v>156</v>
      </c>
      <c r="R40" s="54">
        <v>240</v>
      </c>
      <c r="S40" s="54">
        <v>400</v>
      </c>
      <c r="T40" s="54">
        <v>530</v>
      </c>
      <c r="U40" s="54">
        <v>110</v>
      </c>
    </row>
    <row r="41" spans="1:21" x14ac:dyDescent="0.3">
      <c r="A41" s="94" t="s">
        <v>126</v>
      </c>
      <c r="B41" s="101"/>
      <c r="C41" s="66"/>
      <c r="D41" s="102"/>
      <c r="E41" s="98">
        <v>40</v>
      </c>
      <c r="F41" s="55">
        <v>375.3</v>
      </c>
      <c r="G41" s="56">
        <v>15012</v>
      </c>
      <c r="H41" s="98">
        <v>20</v>
      </c>
      <c r="I41" s="55">
        <v>392</v>
      </c>
      <c r="J41" s="56">
        <v>7840</v>
      </c>
      <c r="K41" s="98">
        <v>20</v>
      </c>
      <c r="L41" s="55">
        <v>375.3</v>
      </c>
      <c r="M41" s="56">
        <v>7506</v>
      </c>
      <c r="N41" s="44" t="str">
        <f t="shared" si="0"/>
        <v>Whipsuper 9.3% EC - 250 Ml.-pc.</v>
      </c>
      <c r="O41" s="30" t="s">
        <v>177</v>
      </c>
      <c r="Q41" s="45" t="s">
        <v>164</v>
      </c>
      <c r="R41" s="54">
        <v>55</v>
      </c>
      <c r="S41" s="54"/>
      <c r="T41" s="54">
        <v>55</v>
      </c>
      <c r="U41" s="54"/>
    </row>
    <row r="42" spans="1:21" x14ac:dyDescent="0.3">
      <c r="A42" s="94" t="s">
        <v>127</v>
      </c>
      <c r="B42" s="101"/>
      <c r="C42" s="66"/>
      <c r="D42" s="102"/>
      <c r="E42" s="98">
        <v>60</v>
      </c>
      <c r="F42" s="55">
        <v>734.28</v>
      </c>
      <c r="G42" s="56">
        <v>44056.800000000003</v>
      </c>
      <c r="H42" s="98">
        <v>50</v>
      </c>
      <c r="I42" s="55">
        <v>732.4</v>
      </c>
      <c r="J42" s="56">
        <v>36620</v>
      </c>
      <c r="K42" s="98">
        <v>10</v>
      </c>
      <c r="L42" s="55">
        <v>734.28</v>
      </c>
      <c r="M42" s="56">
        <v>7342.8</v>
      </c>
      <c r="N42" s="44" t="str">
        <f t="shared" si="0"/>
        <v>Whipsuper 9.3% EC - 500 Ml.-pc.</v>
      </c>
      <c r="O42" s="30" t="s">
        <v>178</v>
      </c>
      <c r="Q42" s="45" t="s">
        <v>171</v>
      </c>
      <c r="R42" s="54">
        <v>10</v>
      </c>
      <c r="S42" s="54"/>
      <c r="T42" s="54"/>
      <c r="U42" s="54">
        <v>10</v>
      </c>
    </row>
    <row r="43" spans="1:21" x14ac:dyDescent="0.3">
      <c r="A43" s="94" t="s">
        <v>128</v>
      </c>
      <c r="B43" s="96"/>
      <c r="C43" s="104"/>
      <c r="D43" s="96"/>
      <c r="E43" s="105">
        <v>60</v>
      </c>
      <c r="F43" s="64">
        <v>625</v>
      </c>
      <c r="G43" s="106">
        <v>37500</v>
      </c>
      <c r="H43" s="105">
        <v>60</v>
      </c>
      <c r="I43" s="64">
        <v>625</v>
      </c>
      <c r="J43" s="106">
        <v>37500</v>
      </c>
      <c r="K43" s="95"/>
      <c r="L43" s="59"/>
      <c r="M43" s="60"/>
      <c r="N43" s="44" t="str">
        <f t="shared" si="0"/>
        <v>5210 Proagro Mustard - 1 Kg.-pc.</v>
      </c>
      <c r="O43" s="30" t="s">
        <v>179</v>
      </c>
      <c r="Q43" s="45" t="s">
        <v>172</v>
      </c>
      <c r="R43" s="54">
        <v>40</v>
      </c>
      <c r="S43" s="54"/>
      <c r="T43" s="54"/>
      <c r="U43" s="54">
        <v>40</v>
      </c>
    </row>
    <row r="44" spans="1:21" x14ac:dyDescent="0.3">
      <c r="A44" s="94" t="s">
        <v>129</v>
      </c>
      <c r="B44" s="102"/>
      <c r="C44" s="107"/>
      <c r="D44" s="102"/>
      <c r="E44" s="98">
        <v>450</v>
      </c>
      <c r="F44" s="55">
        <v>559</v>
      </c>
      <c r="G44" s="108">
        <v>251550</v>
      </c>
      <c r="H44" s="98">
        <v>450</v>
      </c>
      <c r="I44" s="55">
        <v>559</v>
      </c>
      <c r="J44" s="108">
        <v>251550</v>
      </c>
      <c r="K44" s="101"/>
      <c r="L44" s="57"/>
      <c r="M44" s="58"/>
      <c r="N44" s="44" t="str">
        <f t="shared" si="0"/>
        <v>5222 Proagro Mustard - 1 Kg.-pc.</v>
      </c>
      <c r="O44" s="30" t="s">
        <v>180</v>
      </c>
      <c r="Q44" s="45" t="s">
        <v>179</v>
      </c>
      <c r="R44" s="54"/>
      <c r="S44" s="54">
        <v>60</v>
      </c>
      <c r="T44" s="54">
        <v>60</v>
      </c>
      <c r="U44" s="54"/>
    </row>
    <row r="45" spans="1:21" x14ac:dyDescent="0.3">
      <c r="A45" s="94" t="s">
        <v>130</v>
      </c>
      <c r="B45" s="102"/>
      <c r="C45" s="107"/>
      <c r="D45" s="102"/>
      <c r="E45" s="98">
        <v>1247</v>
      </c>
      <c r="F45" s="55">
        <v>531</v>
      </c>
      <c r="G45" s="108">
        <v>662157</v>
      </c>
      <c r="H45" s="98">
        <v>1247</v>
      </c>
      <c r="I45" s="55">
        <v>531</v>
      </c>
      <c r="J45" s="108">
        <v>662157</v>
      </c>
      <c r="K45" s="101"/>
      <c r="L45" s="57"/>
      <c r="M45" s="58"/>
      <c r="N45" s="44" t="str">
        <f t="shared" ref="N45:N52" si="5">A45</f>
        <v>9072 PA Hy. Millet - 2.25 Kg.</v>
      </c>
      <c r="O45" s="30" t="s">
        <v>181</v>
      </c>
      <c r="Q45" s="45" t="s">
        <v>180</v>
      </c>
      <c r="R45" s="54"/>
      <c r="S45" s="54">
        <v>450</v>
      </c>
      <c r="T45" s="54">
        <v>450</v>
      </c>
      <c r="U45" s="54"/>
    </row>
    <row r="46" spans="1:21" x14ac:dyDescent="0.3">
      <c r="A46" s="94" t="s">
        <v>131</v>
      </c>
      <c r="B46" s="102"/>
      <c r="C46" s="107"/>
      <c r="D46" s="102"/>
      <c r="E46" s="98">
        <v>7459</v>
      </c>
      <c r="F46" s="55">
        <v>522</v>
      </c>
      <c r="G46" s="108">
        <v>3893598</v>
      </c>
      <c r="H46" s="98">
        <v>7459</v>
      </c>
      <c r="I46" s="55">
        <v>522</v>
      </c>
      <c r="J46" s="108">
        <v>3893598</v>
      </c>
      <c r="K46" s="101"/>
      <c r="L46" s="57"/>
      <c r="M46" s="58"/>
      <c r="N46" s="44" t="str">
        <f t="shared" si="5"/>
        <v>9444 Hy. Millet - 1.5 Kg.</v>
      </c>
      <c r="O46" s="30" t="s">
        <v>182</v>
      </c>
      <c r="Q46" s="45" t="s">
        <v>181</v>
      </c>
      <c r="R46" s="54"/>
      <c r="S46" s="54">
        <v>1247</v>
      </c>
      <c r="T46" s="54">
        <v>1247</v>
      </c>
      <c r="U46" s="54"/>
    </row>
    <row r="47" spans="1:21" x14ac:dyDescent="0.3">
      <c r="A47" s="94" t="s">
        <v>132</v>
      </c>
      <c r="B47" s="102"/>
      <c r="C47" s="107"/>
      <c r="D47" s="102"/>
      <c r="E47" s="98">
        <v>744</v>
      </c>
      <c r="F47" s="55">
        <v>1566</v>
      </c>
      <c r="G47" s="108">
        <v>1165104</v>
      </c>
      <c r="H47" s="98">
        <v>744</v>
      </c>
      <c r="I47" s="55">
        <v>1566</v>
      </c>
      <c r="J47" s="108">
        <v>1165104</v>
      </c>
      <c r="K47" s="101"/>
      <c r="L47" s="57"/>
      <c r="M47" s="58"/>
      <c r="N47" s="44" t="str">
        <f t="shared" si="5"/>
        <v>9444 Hy. Millet - 4.5 Kg.</v>
      </c>
      <c r="O47" s="30" t="s">
        <v>183</v>
      </c>
      <c r="Q47" s="45" t="s">
        <v>182</v>
      </c>
      <c r="R47" s="54"/>
      <c r="S47" s="54">
        <v>7459</v>
      </c>
      <c r="T47" s="54">
        <v>7459</v>
      </c>
      <c r="U47" s="54"/>
    </row>
    <row r="48" spans="1:21" x14ac:dyDescent="0.3">
      <c r="A48" s="94" t="s">
        <v>133</v>
      </c>
      <c r="B48" s="102"/>
      <c r="C48" s="107"/>
      <c r="D48" s="102"/>
      <c r="E48" s="98">
        <v>969</v>
      </c>
      <c r="F48" s="55">
        <v>550.5</v>
      </c>
      <c r="G48" s="108">
        <v>533434.5</v>
      </c>
      <c r="H48" s="98">
        <v>969</v>
      </c>
      <c r="I48" s="55">
        <v>550.5</v>
      </c>
      <c r="J48" s="108">
        <v>533434.5</v>
      </c>
      <c r="K48" s="101"/>
      <c r="L48" s="57"/>
      <c r="M48" s="58"/>
      <c r="N48" s="44" t="str">
        <f t="shared" si="5"/>
        <v>9450 Hy. Millet - 1.5 Kg.</v>
      </c>
      <c r="O48" s="30" t="s">
        <v>184</v>
      </c>
      <c r="Q48" s="45" t="s">
        <v>183</v>
      </c>
      <c r="R48" s="54"/>
      <c r="S48" s="54">
        <v>744</v>
      </c>
      <c r="T48" s="54">
        <v>744</v>
      </c>
      <c r="U48" s="54"/>
    </row>
    <row r="49" spans="1:21" x14ac:dyDescent="0.3">
      <c r="A49" s="94" t="s">
        <v>134</v>
      </c>
      <c r="B49" s="102"/>
      <c r="C49" s="107"/>
      <c r="D49" s="102"/>
      <c r="E49" s="98">
        <v>11780</v>
      </c>
      <c r="F49" s="55">
        <v>730</v>
      </c>
      <c r="G49" s="108">
        <v>8599400</v>
      </c>
      <c r="H49" s="98">
        <v>11780</v>
      </c>
      <c r="I49" s="55">
        <v>730</v>
      </c>
      <c r="J49" s="108">
        <v>8599400</v>
      </c>
      <c r="K49" s="101"/>
      <c r="L49" s="57"/>
      <c r="M49" s="58"/>
      <c r="N49" s="44" t="str">
        <f t="shared" si="5"/>
        <v>Surpass 7007 BG II - 450 Gm.</v>
      </c>
      <c r="O49" s="30" t="s">
        <v>185</v>
      </c>
      <c r="Q49" s="45" t="s">
        <v>184</v>
      </c>
      <c r="R49" s="54"/>
      <c r="S49" s="54">
        <v>969</v>
      </c>
      <c r="T49" s="54">
        <v>969</v>
      </c>
      <c r="U49" s="54"/>
    </row>
    <row r="50" spans="1:21" x14ac:dyDescent="0.3">
      <c r="A50" s="94" t="s">
        <v>135</v>
      </c>
      <c r="B50" s="102"/>
      <c r="C50" s="107"/>
      <c r="D50" s="102"/>
      <c r="E50" s="98">
        <v>6046</v>
      </c>
      <c r="F50" s="55">
        <v>730</v>
      </c>
      <c r="G50" s="108">
        <v>4413580</v>
      </c>
      <c r="H50" s="98">
        <v>6046</v>
      </c>
      <c r="I50" s="55">
        <v>730</v>
      </c>
      <c r="J50" s="108">
        <v>4413580</v>
      </c>
      <c r="K50" s="101"/>
      <c r="L50" s="57"/>
      <c r="M50" s="58"/>
      <c r="N50" s="44" t="str">
        <f t="shared" si="5"/>
        <v>Surpass 7172 BG II - 450 Gm.</v>
      </c>
      <c r="O50" s="30" t="s">
        <v>186</v>
      </c>
      <c r="Q50" s="45" t="s">
        <v>185</v>
      </c>
      <c r="R50" s="54"/>
      <c r="S50" s="54">
        <v>11780</v>
      </c>
      <c r="T50" s="54">
        <v>11780</v>
      </c>
      <c r="U50" s="54"/>
    </row>
    <row r="51" spans="1:21" x14ac:dyDescent="0.3">
      <c r="A51" s="94" t="s">
        <v>136</v>
      </c>
      <c r="B51" s="102"/>
      <c r="C51" s="107"/>
      <c r="D51" s="102"/>
      <c r="E51" s="98">
        <v>206</v>
      </c>
      <c r="F51" s="55">
        <v>730</v>
      </c>
      <c r="G51" s="108">
        <v>150380</v>
      </c>
      <c r="H51" s="98">
        <v>206</v>
      </c>
      <c r="I51" s="55">
        <v>730</v>
      </c>
      <c r="J51" s="108">
        <v>150380</v>
      </c>
      <c r="K51" s="101"/>
      <c r="L51" s="57"/>
      <c r="M51" s="58"/>
      <c r="N51" s="44" t="str">
        <f t="shared" si="5"/>
        <v>Surpass 7272 BG II - 450 Gm.</v>
      </c>
      <c r="O51" s="30" t="s">
        <v>187</v>
      </c>
      <c r="Q51" s="45" t="s">
        <v>186</v>
      </c>
      <c r="R51" s="54"/>
      <c r="S51" s="54">
        <v>6046</v>
      </c>
      <c r="T51" s="54">
        <v>6046</v>
      </c>
      <c r="U51" s="54"/>
    </row>
    <row r="52" spans="1:21" x14ac:dyDescent="0.3">
      <c r="A52" s="94" t="s">
        <v>137</v>
      </c>
      <c r="B52" s="109"/>
      <c r="C52" s="110"/>
      <c r="D52" s="109"/>
      <c r="E52" s="111">
        <v>16652</v>
      </c>
      <c r="F52" s="112">
        <v>0.01</v>
      </c>
      <c r="G52" s="113">
        <v>166.52</v>
      </c>
      <c r="H52" s="111">
        <v>16652</v>
      </c>
      <c r="I52" s="112">
        <v>0.01</v>
      </c>
      <c r="J52" s="113">
        <v>166.52</v>
      </c>
      <c r="K52" s="114"/>
      <c r="L52" s="115"/>
      <c r="M52" s="116"/>
      <c r="N52" s="44" t="str">
        <f t="shared" si="5"/>
        <v>Surpass Safal 555 NON BG - 120 Gm.</v>
      </c>
      <c r="O52" s="30" t="s">
        <v>188</v>
      </c>
      <c r="Q52" s="45" t="s">
        <v>187</v>
      </c>
      <c r="R52" s="54"/>
      <c r="S52" s="54">
        <v>206</v>
      </c>
      <c r="T52" s="54">
        <v>206</v>
      </c>
      <c r="U52" s="54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Q53" s="45" t="s">
        <v>20</v>
      </c>
      <c r="R53" s="54">
        <v>5876</v>
      </c>
      <c r="S53" s="54">
        <v>70797</v>
      </c>
      <c r="T53" s="54">
        <v>65914</v>
      </c>
      <c r="U53" s="54">
        <v>10759</v>
      </c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O77" s="47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O78" s="47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O80" s="47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O81" s="47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O85" s="47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O103" s="47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7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O105" s="47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O106" s="47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O107" s="47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O108" s="47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O109" s="47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O138" s="47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N140" s="44"/>
      <c r="Q140"/>
      <c r="R140"/>
      <c r="S140"/>
      <c r="T140"/>
      <c r="U140"/>
    </row>
    <row r="141" spans="1:21" x14ac:dyDescent="0.3">
      <c r="N141" s="44"/>
      <c r="Q141"/>
      <c r="R141"/>
      <c r="S141"/>
      <c r="T141"/>
      <c r="U141"/>
    </row>
    <row r="142" spans="1:21" x14ac:dyDescent="0.3">
      <c r="N142" s="44"/>
      <c r="Q142"/>
      <c r="R142"/>
      <c r="S142"/>
      <c r="T142"/>
      <c r="U142"/>
    </row>
    <row r="143" spans="1:21" x14ac:dyDescent="0.3">
      <c r="Q143"/>
      <c r="R143"/>
      <c r="S143"/>
      <c r="T143"/>
      <c r="U143"/>
    </row>
    <row r="144" spans="1:21" x14ac:dyDescent="0.3">
      <c r="Q144"/>
      <c r="R144"/>
      <c r="S144"/>
      <c r="T144"/>
      <c r="U144"/>
    </row>
    <row r="145" spans="17:21" x14ac:dyDescent="0.3">
      <c r="Q145"/>
      <c r="R145"/>
      <c r="S145"/>
      <c r="T145"/>
      <c r="U145"/>
    </row>
    <row r="146" spans="17:21" x14ac:dyDescent="0.3">
      <c r="Q146"/>
      <c r="R146"/>
      <c r="S146"/>
      <c r="T146"/>
      <c r="U146"/>
    </row>
    <row r="147" spans="17:21" x14ac:dyDescent="0.3">
      <c r="Q147"/>
      <c r="R147"/>
      <c r="S147"/>
      <c r="T147"/>
      <c r="U147"/>
    </row>
    <row r="148" spans="17:21" x14ac:dyDescent="0.3">
      <c r="Q148"/>
      <c r="R148"/>
      <c r="S148"/>
      <c r="T148"/>
      <c r="U148"/>
    </row>
    <row r="149" spans="17:21" x14ac:dyDescent="0.3">
      <c r="Q149"/>
      <c r="R149"/>
      <c r="S149"/>
      <c r="T149"/>
      <c r="U1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84"/>
  <sheetViews>
    <sheetView showGridLines="0" topLeftCell="A2" workbookViewId="0">
      <selection activeCell="A2" sqref="A2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170</v>
      </c>
      <c r="C3" s="3"/>
      <c r="D3" s="4"/>
      <c r="E3" s="38">
        <f t="shared" ref="E3:E183" ca="1" si="0">VLOOKUP($B3,FinalDealer_vlookup,2,0)</f>
        <v>0</v>
      </c>
      <c r="F3" s="39">
        <f t="shared" ref="F3:F183" ca="1" si="1">VLOOKUP($B3,FinalDealer_vlookup,3,0)</f>
        <v>75</v>
      </c>
      <c r="G3" s="40">
        <v>0</v>
      </c>
      <c r="H3" s="40">
        <f t="shared" ref="H3:H183" ca="1" si="2">VLOOKUP($B3,FinalDealer_vlookup,4,0)</f>
        <v>50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83" ca="1" si="3">VLOOKUP($B3,FinalDealer_vlookup,5,0)</f>
        <v>25</v>
      </c>
    </row>
    <row r="4" spans="1:13" x14ac:dyDescent="0.3">
      <c r="A4" s="16"/>
      <c r="B4" s="4" t="s">
        <v>138</v>
      </c>
      <c r="C4" s="3"/>
      <c r="D4" s="4"/>
      <c r="E4" s="42">
        <f t="shared" ca="1" si="0"/>
        <v>10</v>
      </c>
      <c r="F4" s="39">
        <f t="shared" ca="1" si="1"/>
        <v>510</v>
      </c>
      <c r="G4" s="39">
        <v>0</v>
      </c>
      <c r="H4" s="39">
        <f t="shared" ca="1" si="2"/>
        <v>40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480</v>
      </c>
    </row>
    <row r="5" spans="1:13" x14ac:dyDescent="0.3">
      <c r="A5" s="16"/>
      <c r="B5" s="4" t="s">
        <v>139</v>
      </c>
      <c r="C5" s="3"/>
      <c r="D5" s="4"/>
      <c r="E5" s="42">
        <f t="shared" ca="1" si="0"/>
        <v>10</v>
      </c>
      <c r="F5" s="39">
        <f t="shared" ca="1" si="1"/>
        <v>1000</v>
      </c>
      <c r="G5" s="39">
        <v>0</v>
      </c>
      <c r="H5" s="39">
        <f t="shared" ca="1" si="2"/>
        <v>50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960</v>
      </c>
    </row>
    <row r="6" spans="1:13" x14ac:dyDescent="0.3">
      <c r="A6" s="16"/>
      <c r="B6" s="4" t="s">
        <v>143</v>
      </c>
      <c r="C6" s="3"/>
      <c r="D6" s="4"/>
      <c r="E6" s="42">
        <f t="shared" ca="1" si="0"/>
        <v>430</v>
      </c>
      <c r="F6" s="39">
        <f t="shared" ca="1" si="1"/>
        <v>700</v>
      </c>
      <c r="G6" s="39">
        <v>0</v>
      </c>
      <c r="H6" s="39">
        <f t="shared" ca="1" si="2"/>
        <v>430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700</v>
      </c>
    </row>
    <row r="7" spans="1:13" x14ac:dyDescent="0.3">
      <c r="A7" s="16"/>
      <c r="B7" s="4" t="s">
        <v>144</v>
      </c>
      <c r="C7" s="3"/>
      <c r="D7" s="4"/>
      <c r="E7" s="42">
        <f t="shared" ca="1" si="0"/>
        <v>980</v>
      </c>
      <c r="F7" s="39">
        <f t="shared" ca="1" si="1"/>
        <v>620</v>
      </c>
      <c r="G7" s="39">
        <v>0</v>
      </c>
      <c r="H7" s="39">
        <f t="shared" ca="1" si="2"/>
        <v>960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640</v>
      </c>
    </row>
    <row r="8" spans="1:13" x14ac:dyDescent="0.3">
      <c r="A8" s="16"/>
      <c r="B8" s="4" t="s">
        <v>145</v>
      </c>
      <c r="C8" s="3"/>
      <c r="D8" s="4"/>
      <c r="E8" s="42">
        <f t="shared" ca="1" si="0"/>
        <v>600</v>
      </c>
      <c r="F8" s="39">
        <f t="shared" ca="1" si="1"/>
        <v>-350</v>
      </c>
      <c r="G8" s="39">
        <v>0</v>
      </c>
      <c r="H8" s="39">
        <f t="shared" ca="1" si="2"/>
        <v>150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100</v>
      </c>
    </row>
    <row r="9" spans="1:13" x14ac:dyDescent="0.3">
      <c r="A9" s="16"/>
      <c r="B9" s="4" t="s">
        <v>146</v>
      </c>
      <c r="C9" s="3"/>
      <c r="D9" s="4"/>
      <c r="E9" s="42">
        <f t="shared" ca="1" si="0"/>
        <v>0</v>
      </c>
      <c r="F9" s="39">
        <f t="shared" ca="1" si="1"/>
        <v>200</v>
      </c>
      <c r="G9" s="39">
        <v>0</v>
      </c>
      <c r="H9" s="39">
        <f t="shared" ca="1" si="2"/>
        <v>200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148</v>
      </c>
      <c r="C10" s="3"/>
      <c r="D10" s="4"/>
      <c r="E10" s="42">
        <f t="shared" ca="1" si="0"/>
        <v>0</v>
      </c>
      <c r="F10" s="39">
        <f t="shared" ca="1" si="1"/>
        <v>50</v>
      </c>
      <c r="G10" s="39">
        <v>0</v>
      </c>
      <c r="H10" s="39">
        <f t="shared" ca="1" si="2"/>
        <v>50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0</v>
      </c>
    </row>
    <row r="11" spans="1:13" x14ac:dyDescent="0.3">
      <c r="A11" s="16"/>
      <c r="B11" s="4" t="s">
        <v>151</v>
      </c>
      <c r="C11" s="3"/>
      <c r="D11" s="4"/>
      <c r="E11" s="42">
        <f t="shared" ca="1" si="0"/>
        <v>15</v>
      </c>
      <c r="F11" s="39">
        <f t="shared" ca="1" si="1"/>
        <v>80</v>
      </c>
      <c r="G11" s="39">
        <v>0</v>
      </c>
      <c r="H11" s="39">
        <f t="shared" ca="1" si="2"/>
        <v>95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0</v>
      </c>
    </row>
    <row r="12" spans="1:13" x14ac:dyDescent="0.3">
      <c r="A12" s="16"/>
      <c r="B12" s="4" t="s">
        <v>152</v>
      </c>
      <c r="C12" s="3"/>
      <c r="D12" s="4"/>
      <c r="E12" s="42">
        <f t="shared" ca="1" si="0"/>
        <v>0</v>
      </c>
      <c r="F12" s="39">
        <f t="shared" ca="1" si="1"/>
        <v>8</v>
      </c>
      <c r="G12" s="39">
        <v>0</v>
      </c>
      <c r="H12" s="39">
        <f t="shared" ca="1" si="2"/>
        <v>8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0</v>
      </c>
    </row>
    <row r="13" spans="1:13" x14ac:dyDescent="0.3">
      <c r="A13" s="16"/>
      <c r="B13" s="4" t="s">
        <v>153</v>
      </c>
      <c r="C13" s="3"/>
      <c r="D13" s="4"/>
      <c r="E13" s="42">
        <f t="shared" ca="1" si="0"/>
        <v>6</v>
      </c>
      <c r="F13" s="39">
        <f t="shared" ca="1" si="1"/>
        <v>0</v>
      </c>
      <c r="G13" s="39">
        <v>0</v>
      </c>
      <c r="H13" s="39">
        <f t="shared" ca="1" si="2"/>
        <v>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2</v>
      </c>
    </row>
    <row r="14" spans="1:13" x14ac:dyDescent="0.3">
      <c r="A14" s="16"/>
      <c r="B14" s="4" t="s">
        <v>154</v>
      </c>
      <c r="C14" s="3"/>
      <c r="D14" s="4"/>
      <c r="E14" s="42">
        <f t="shared" ca="1" si="0"/>
        <v>0</v>
      </c>
      <c r="F14" s="39">
        <f t="shared" ca="1" si="1"/>
        <v>80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80</v>
      </c>
    </row>
    <row r="15" spans="1:13" x14ac:dyDescent="0.3">
      <c r="A15" s="16"/>
      <c r="B15" s="4" t="s">
        <v>155</v>
      </c>
      <c r="C15" s="3"/>
      <c r="D15" s="4"/>
      <c r="E15" s="42">
        <f t="shared" ca="1" si="0"/>
        <v>50</v>
      </c>
      <c r="F15" s="39">
        <f t="shared" ca="1" si="1"/>
        <v>1900</v>
      </c>
      <c r="G15" s="39">
        <v>0</v>
      </c>
      <c r="H15" s="39">
        <f t="shared" ca="1" si="2"/>
        <v>1800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150</v>
      </c>
    </row>
    <row r="16" spans="1:13" x14ac:dyDescent="0.3">
      <c r="A16" s="16"/>
      <c r="B16" s="4" t="s">
        <v>157</v>
      </c>
      <c r="C16" s="3"/>
      <c r="D16" s="4"/>
      <c r="E16" s="42">
        <f t="shared" ca="1" si="0"/>
        <v>0</v>
      </c>
      <c r="F16" s="39">
        <f t="shared" ca="1" si="1"/>
        <v>200</v>
      </c>
      <c r="G16" s="39">
        <v>0</v>
      </c>
      <c r="H16" s="39">
        <f t="shared" ca="1" si="2"/>
        <v>40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160</v>
      </c>
    </row>
    <row r="17" spans="1:13" x14ac:dyDescent="0.3">
      <c r="A17" s="16"/>
      <c r="B17" s="4" t="s">
        <v>158</v>
      </c>
      <c r="C17" s="3"/>
      <c r="D17" s="4"/>
      <c r="E17" s="42">
        <f t="shared" ca="1" si="0"/>
        <v>0</v>
      </c>
      <c r="F17" s="39">
        <f t="shared" ca="1" si="1"/>
        <v>200</v>
      </c>
      <c r="G17" s="39">
        <v>0</v>
      </c>
      <c r="H17" s="39">
        <f t="shared" ca="1" si="2"/>
        <v>200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0</v>
      </c>
    </row>
    <row r="18" spans="1:13" x14ac:dyDescent="0.3">
      <c r="A18" s="16"/>
      <c r="B18" s="4" t="s">
        <v>159</v>
      </c>
      <c r="C18" s="3"/>
      <c r="D18" s="4"/>
      <c r="E18" s="42">
        <f t="shared" ca="1" si="0"/>
        <v>10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10</v>
      </c>
    </row>
    <row r="19" spans="1:13" x14ac:dyDescent="0.3">
      <c r="A19" s="16"/>
      <c r="B19" s="4" t="s">
        <v>160</v>
      </c>
      <c r="C19" s="3"/>
      <c r="D19" s="4"/>
      <c r="E19" s="42">
        <f t="shared" ca="1" si="0"/>
        <v>180</v>
      </c>
      <c r="F19" s="39">
        <f t="shared" ca="1" si="1"/>
        <v>-100</v>
      </c>
      <c r="G19" s="39">
        <v>0</v>
      </c>
      <c r="H19" s="39">
        <f t="shared" ca="1" si="2"/>
        <v>60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20</v>
      </c>
    </row>
    <row r="20" spans="1:13" x14ac:dyDescent="0.3">
      <c r="A20" s="16"/>
      <c r="B20" s="4" t="s">
        <v>161</v>
      </c>
      <c r="C20" s="3"/>
      <c r="D20" s="4"/>
      <c r="E20" s="42">
        <f t="shared" ca="1" si="0"/>
        <v>10</v>
      </c>
      <c r="F20" s="39">
        <f t="shared" ca="1" si="1"/>
        <v>0</v>
      </c>
      <c r="G20" s="39">
        <v>0</v>
      </c>
      <c r="H20" s="39">
        <f t="shared" ca="1" si="2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10</v>
      </c>
    </row>
    <row r="21" spans="1:13" x14ac:dyDescent="0.3">
      <c r="A21" s="16"/>
      <c r="B21" s="4" t="s">
        <v>162</v>
      </c>
      <c r="C21" s="3"/>
      <c r="D21" s="4"/>
      <c r="E21" s="42">
        <f t="shared" ca="1" si="0"/>
        <v>0</v>
      </c>
      <c r="F21" s="39">
        <f t="shared" ca="1" si="1"/>
        <v>6300</v>
      </c>
      <c r="G21" s="39">
        <v>0</v>
      </c>
      <c r="H21" s="39">
        <f t="shared" ca="1" si="2"/>
        <v>5800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500</v>
      </c>
    </row>
    <row r="22" spans="1:13" x14ac:dyDescent="0.3">
      <c r="A22" s="16"/>
      <c r="B22" s="4" t="s">
        <v>168</v>
      </c>
      <c r="C22" s="3"/>
      <c r="D22" s="4"/>
      <c r="E22" s="42">
        <f t="shared" ca="1" si="0"/>
        <v>0</v>
      </c>
      <c r="F22" s="39">
        <f t="shared" ca="1" si="1"/>
        <v>20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20</v>
      </c>
    </row>
    <row r="23" spans="1:13" x14ac:dyDescent="0.3">
      <c r="A23" s="16"/>
      <c r="B23" s="4" t="s">
        <v>165</v>
      </c>
      <c r="C23" s="3"/>
      <c r="D23" s="4"/>
      <c r="E23" s="42">
        <f t="shared" ca="1" si="0"/>
        <v>0</v>
      </c>
      <c r="F23" s="39">
        <f t="shared" ca="1" si="1"/>
        <v>241</v>
      </c>
      <c r="G23" s="39">
        <v>0</v>
      </c>
      <c r="H23" s="39">
        <f t="shared" ca="1" si="2"/>
        <v>236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5</v>
      </c>
    </row>
    <row r="24" spans="1:13" x14ac:dyDescent="0.3">
      <c r="A24" s="16"/>
      <c r="B24" s="4" t="s">
        <v>169</v>
      </c>
      <c r="C24" s="3"/>
      <c r="D24" s="4"/>
      <c r="E24" s="42">
        <f t="shared" ca="1" si="0"/>
        <v>500</v>
      </c>
      <c r="F24" s="39">
        <f t="shared" ca="1" si="1"/>
        <v>1040</v>
      </c>
      <c r="G24" s="39">
        <v>0</v>
      </c>
      <c r="H24" s="39">
        <f t="shared" ca="1" si="2"/>
        <v>1220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320</v>
      </c>
    </row>
    <row r="25" spans="1:13" x14ac:dyDescent="0.3">
      <c r="A25" s="16"/>
      <c r="B25" s="4" t="s">
        <v>166</v>
      </c>
      <c r="C25" s="3"/>
      <c r="D25" s="4"/>
      <c r="E25" s="42">
        <f t="shared" ca="1" si="0"/>
        <v>160</v>
      </c>
      <c r="F25" s="39">
        <f t="shared" ca="1" si="1"/>
        <v>1800</v>
      </c>
      <c r="G25" s="39">
        <v>0</v>
      </c>
      <c r="H25" s="39">
        <f t="shared" ca="1" si="2"/>
        <v>1788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172</v>
      </c>
    </row>
    <row r="26" spans="1:13" x14ac:dyDescent="0.3">
      <c r="A26" s="16"/>
      <c r="B26" s="4" t="s">
        <v>167</v>
      </c>
      <c r="C26" s="3"/>
      <c r="D26" s="4"/>
      <c r="E26" s="42">
        <f t="shared" ca="1" si="0"/>
        <v>200</v>
      </c>
      <c r="F26" s="39">
        <f t="shared" ca="1" si="1"/>
        <v>490</v>
      </c>
      <c r="G26" s="39">
        <v>0</v>
      </c>
      <c r="H26" s="39">
        <f t="shared" ca="1" si="2"/>
        <v>590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100</v>
      </c>
    </row>
    <row r="27" spans="1:13" x14ac:dyDescent="0.3">
      <c r="A27" s="16"/>
      <c r="B27" s="4" t="s">
        <v>173</v>
      </c>
      <c r="C27" s="3"/>
      <c r="D27" s="4"/>
      <c r="E27" s="42">
        <f t="shared" ca="1" si="0"/>
        <v>1600</v>
      </c>
      <c r="F27" s="39">
        <f t="shared" ca="1" si="1"/>
        <v>800</v>
      </c>
      <c r="G27" s="39">
        <v>0</v>
      </c>
      <c r="H27" s="39">
        <f t="shared" ca="1" si="2"/>
        <v>2040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360</v>
      </c>
    </row>
    <row r="28" spans="1:13" x14ac:dyDescent="0.3">
      <c r="A28" s="16"/>
      <c r="B28" s="4" t="s">
        <v>174</v>
      </c>
      <c r="C28" s="3"/>
      <c r="D28" s="4"/>
      <c r="E28" s="42">
        <f t="shared" ca="1" si="0"/>
        <v>220</v>
      </c>
      <c r="F28" s="39">
        <f t="shared" ca="1" si="1"/>
        <v>140</v>
      </c>
      <c r="G28" s="39">
        <v>0</v>
      </c>
      <c r="H28" s="39">
        <f t="shared" ca="1" si="2"/>
        <v>350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10</v>
      </c>
    </row>
    <row r="29" spans="1:13" x14ac:dyDescent="0.3">
      <c r="A29" s="16"/>
      <c r="B29" s="4" t="s">
        <v>177</v>
      </c>
      <c r="C29" s="3"/>
      <c r="D29" s="4"/>
      <c r="E29" s="42">
        <f t="shared" ca="1" si="0"/>
        <v>0</v>
      </c>
      <c r="F29" s="39">
        <f t="shared" ca="1" si="1"/>
        <v>40</v>
      </c>
      <c r="G29" s="39">
        <v>0</v>
      </c>
      <c r="H29" s="39">
        <f t="shared" ca="1" si="2"/>
        <v>20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20</v>
      </c>
    </row>
    <row r="30" spans="1:13" x14ac:dyDescent="0.3">
      <c r="A30" s="16"/>
      <c r="B30" s="4" t="s">
        <v>140</v>
      </c>
      <c r="C30" s="3"/>
      <c r="D30" s="4"/>
      <c r="E30" s="42">
        <f t="shared" ca="1" si="0"/>
        <v>0</v>
      </c>
      <c r="F30" s="39">
        <f t="shared" ca="1" si="1"/>
        <v>3000</v>
      </c>
      <c r="G30" s="39">
        <v>0</v>
      </c>
      <c r="H30" s="39">
        <f t="shared" ca="1" si="2"/>
        <v>1000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2000</v>
      </c>
    </row>
    <row r="31" spans="1:13" x14ac:dyDescent="0.3">
      <c r="A31" s="16"/>
      <c r="B31" s="4" t="s">
        <v>142</v>
      </c>
      <c r="C31" s="3"/>
      <c r="D31" s="4"/>
      <c r="E31" s="42">
        <f t="shared" ca="1" si="0"/>
        <v>0</v>
      </c>
      <c r="F31" s="39">
        <f t="shared" ca="1" si="1"/>
        <v>3700</v>
      </c>
      <c r="G31" s="39">
        <v>0</v>
      </c>
      <c r="H31" s="39">
        <f t="shared" ca="1" si="2"/>
        <v>1840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1860</v>
      </c>
    </row>
    <row r="32" spans="1:13" x14ac:dyDescent="0.3">
      <c r="A32" s="16"/>
      <c r="B32" s="4" t="s">
        <v>141</v>
      </c>
      <c r="C32" s="3"/>
      <c r="D32" s="4"/>
      <c r="E32" s="42">
        <f t="shared" ca="1" si="0"/>
        <v>0</v>
      </c>
      <c r="F32" s="39">
        <f t="shared" ca="1" si="1"/>
        <v>800</v>
      </c>
      <c r="G32" s="39">
        <v>0</v>
      </c>
      <c r="H32" s="39">
        <f t="shared" ca="1" si="2"/>
        <v>40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760</v>
      </c>
    </row>
    <row r="33" spans="1:13" x14ac:dyDescent="0.3">
      <c r="A33" s="16"/>
      <c r="B33" s="4" t="s">
        <v>188</v>
      </c>
      <c r="C33" s="3"/>
      <c r="D33" s="4"/>
      <c r="E33" s="42">
        <f t="shared" ca="1" si="0"/>
        <v>0</v>
      </c>
      <c r="F33" s="39">
        <f t="shared" ca="1" si="1"/>
        <v>16652</v>
      </c>
      <c r="G33" s="39">
        <v>0</v>
      </c>
      <c r="H33" s="39">
        <f t="shared" ca="1" si="2"/>
        <v>16652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149</v>
      </c>
      <c r="C34" s="3"/>
      <c r="D34" s="4"/>
      <c r="E34" s="42">
        <f t="shared" ca="1" si="0"/>
        <v>0</v>
      </c>
      <c r="F34" s="39">
        <f t="shared" ca="1" si="1"/>
        <v>40</v>
      </c>
      <c r="G34" s="39">
        <v>0</v>
      </c>
      <c r="H34" s="39">
        <f t="shared" ca="1" si="2"/>
        <v>40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0</v>
      </c>
    </row>
    <row r="35" spans="1:13" x14ac:dyDescent="0.3">
      <c r="A35" s="16"/>
      <c r="B35" s="4" t="s">
        <v>163</v>
      </c>
      <c r="C35" s="3"/>
      <c r="D35" s="4"/>
      <c r="E35" s="42">
        <f t="shared" ca="1" si="0"/>
        <v>0</v>
      </c>
      <c r="F35" s="39">
        <f t="shared" ca="1" si="1"/>
        <v>400</v>
      </c>
      <c r="G35" s="39">
        <v>0</v>
      </c>
      <c r="H35" s="39">
        <f t="shared" ca="1" si="2"/>
        <v>360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40</v>
      </c>
    </row>
    <row r="36" spans="1:13" x14ac:dyDescent="0.3">
      <c r="A36" s="16"/>
      <c r="B36" s="4" t="s">
        <v>175</v>
      </c>
      <c r="C36" s="3"/>
      <c r="D36" s="4"/>
      <c r="E36" s="42">
        <f t="shared" ca="1" si="0"/>
        <v>0</v>
      </c>
      <c r="F36" s="39">
        <f t="shared" ca="1" si="1"/>
        <v>20</v>
      </c>
      <c r="G36" s="39">
        <v>0</v>
      </c>
      <c r="H36" s="39">
        <f t="shared" ca="1" si="2"/>
        <v>20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176</v>
      </c>
      <c r="C37" s="3"/>
      <c r="D37" s="4"/>
      <c r="E37" s="42">
        <f t="shared" ca="1" si="0"/>
        <v>0</v>
      </c>
      <c r="F37" s="39">
        <f t="shared" ca="1" si="1"/>
        <v>80</v>
      </c>
      <c r="G37" s="39">
        <v>0</v>
      </c>
      <c r="H37" s="39">
        <f t="shared" ca="1" si="2"/>
        <v>75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5</v>
      </c>
    </row>
    <row r="38" spans="1:13" x14ac:dyDescent="0.3">
      <c r="A38" s="16"/>
      <c r="B38" s="4" t="s">
        <v>178</v>
      </c>
      <c r="C38" s="3"/>
      <c r="D38" s="4"/>
      <c r="E38" s="42">
        <f t="shared" ca="1" si="0"/>
        <v>0</v>
      </c>
      <c r="F38" s="39">
        <f t="shared" ca="1" si="1"/>
        <v>60</v>
      </c>
      <c r="G38" s="39">
        <v>0</v>
      </c>
      <c r="H38" s="39">
        <f t="shared" ca="1" si="2"/>
        <v>50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10</v>
      </c>
    </row>
    <row r="39" spans="1:13" x14ac:dyDescent="0.3">
      <c r="A39" s="16"/>
      <c r="B39" s="4" t="s">
        <v>147</v>
      </c>
      <c r="C39" s="3"/>
      <c r="D39" s="4"/>
      <c r="E39" s="42">
        <f t="shared" ca="1" si="0"/>
        <v>0</v>
      </c>
      <c r="F39" s="39">
        <f t="shared" ca="1" si="1"/>
        <v>840</v>
      </c>
      <c r="G39" s="39">
        <v>0</v>
      </c>
      <c r="H39" s="39">
        <f t="shared" ca="1" si="2"/>
        <v>60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780</v>
      </c>
    </row>
    <row r="40" spans="1:13" x14ac:dyDescent="0.3">
      <c r="A40" s="16"/>
      <c r="B40" s="4" t="s">
        <v>150</v>
      </c>
      <c r="C40" s="3"/>
      <c r="D40" s="4"/>
      <c r="E40" s="42">
        <f t="shared" ca="1" si="0"/>
        <v>550</v>
      </c>
      <c r="F40" s="39">
        <f t="shared" ca="1" si="1"/>
        <v>-200</v>
      </c>
      <c r="G40" s="39">
        <v>0</v>
      </c>
      <c r="H40" s="39">
        <f t="shared" ca="1" si="2"/>
        <v>50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300</v>
      </c>
    </row>
    <row r="41" spans="1:13" x14ac:dyDescent="0.3">
      <c r="A41" s="16"/>
      <c r="B41" s="4" t="s">
        <v>156</v>
      </c>
      <c r="C41" s="3"/>
      <c r="D41" s="4"/>
      <c r="E41" s="42">
        <f t="shared" ca="1" si="0"/>
        <v>240</v>
      </c>
      <c r="F41" s="39">
        <f t="shared" ca="1" si="1"/>
        <v>400</v>
      </c>
      <c r="G41" s="39">
        <v>0</v>
      </c>
      <c r="H41" s="39">
        <f t="shared" ca="1" si="2"/>
        <v>530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110</v>
      </c>
    </row>
    <row r="42" spans="1:13" x14ac:dyDescent="0.3">
      <c r="A42" s="16"/>
      <c r="B42" s="4" t="s">
        <v>164</v>
      </c>
      <c r="C42" s="3"/>
      <c r="D42" s="4"/>
      <c r="E42" s="42">
        <f t="shared" ca="1" si="0"/>
        <v>55</v>
      </c>
      <c r="F42" s="39">
        <f t="shared" ca="1" si="1"/>
        <v>0</v>
      </c>
      <c r="G42" s="39">
        <v>0</v>
      </c>
      <c r="H42" s="39">
        <f t="shared" ca="1" si="2"/>
        <v>55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x14ac:dyDescent="0.3">
      <c r="A43" s="16"/>
      <c r="B43" s="4" t="s">
        <v>171</v>
      </c>
      <c r="C43" s="3"/>
      <c r="D43" s="4"/>
      <c r="E43" s="42">
        <f t="shared" ca="1" si="0"/>
        <v>10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10</v>
      </c>
    </row>
    <row r="44" spans="1:13" x14ac:dyDescent="0.3">
      <c r="A44" s="16"/>
      <c r="B44" s="4" t="s">
        <v>172</v>
      </c>
      <c r="C44" s="3"/>
      <c r="D44" s="4"/>
      <c r="E44" s="42">
        <f t="shared" ca="1" si="0"/>
        <v>40</v>
      </c>
      <c r="F44" s="39">
        <f t="shared" ca="1" si="1"/>
        <v>0</v>
      </c>
      <c r="G44" s="39">
        <v>0</v>
      </c>
      <c r="H44" s="39">
        <f t="shared" ca="1" si="2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40</v>
      </c>
    </row>
    <row r="45" spans="1:13" x14ac:dyDescent="0.3">
      <c r="A45" s="16"/>
      <c r="B45" s="4" t="s">
        <v>179</v>
      </c>
      <c r="C45" s="3"/>
      <c r="D45" s="4"/>
      <c r="E45" s="42">
        <f t="shared" ca="1" si="0"/>
        <v>0</v>
      </c>
      <c r="F45" s="39">
        <f t="shared" ca="1" si="1"/>
        <v>60</v>
      </c>
      <c r="G45" s="39">
        <v>0</v>
      </c>
      <c r="H45" s="39">
        <f t="shared" ca="1" si="2"/>
        <v>60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0</v>
      </c>
    </row>
    <row r="46" spans="1:13" x14ac:dyDescent="0.3">
      <c r="A46" s="16"/>
      <c r="B46" s="4" t="s">
        <v>180</v>
      </c>
      <c r="C46" s="3"/>
      <c r="D46" s="4"/>
      <c r="E46" s="42">
        <f t="shared" ca="1" si="0"/>
        <v>0</v>
      </c>
      <c r="F46" s="39">
        <f t="shared" ca="1" si="1"/>
        <v>450</v>
      </c>
      <c r="G46" s="39">
        <v>0</v>
      </c>
      <c r="H46" s="39">
        <f t="shared" ca="1" si="2"/>
        <v>450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0</v>
      </c>
    </row>
    <row r="47" spans="1:13" x14ac:dyDescent="0.3">
      <c r="A47" s="16"/>
      <c r="B47" s="4" t="s">
        <v>181</v>
      </c>
      <c r="C47" s="3"/>
      <c r="D47" s="4"/>
      <c r="E47" s="42">
        <f t="shared" ca="1" si="0"/>
        <v>0</v>
      </c>
      <c r="F47" s="39">
        <f t="shared" ca="1" si="1"/>
        <v>1247</v>
      </c>
      <c r="G47" s="39">
        <v>0</v>
      </c>
      <c r="H47" s="39">
        <f t="shared" ca="1" si="2"/>
        <v>1247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0</v>
      </c>
    </row>
    <row r="48" spans="1:13" x14ac:dyDescent="0.3">
      <c r="A48" s="16"/>
      <c r="B48" s="4" t="s">
        <v>182</v>
      </c>
      <c r="C48" s="3"/>
      <c r="D48" s="4"/>
      <c r="E48" s="42">
        <f t="shared" ca="1" si="0"/>
        <v>0</v>
      </c>
      <c r="F48" s="39">
        <f t="shared" ca="1" si="1"/>
        <v>7459</v>
      </c>
      <c r="G48" s="39">
        <v>0</v>
      </c>
      <c r="H48" s="39">
        <f t="shared" ca="1" si="2"/>
        <v>7459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0</v>
      </c>
    </row>
    <row r="49" spans="1:13" x14ac:dyDescent="0.3">
      <c r="A49" s="16"/>
      <c r="B49" s="4" t="s">
        <v>183</v>
      </c>
      <c r="C49" s="3"/>
      <c r="D49" s="4"/>
      <c r="E49" s="42">
        <f t="shared" ca="1" si="0"/>
        <v>0</v>
      </c>
      <c r="F49" s="39">
        <f t="shared" ca="1" si="1"/>
        <v>744</v>
      </c>
      <c r="G49" s="39">
        <v>0</v>
      </c>
      <c r="H49" s="39">
        <f t="shared" ca="1" si="2"/>
        <v>744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184</v>
      </c>
      <c r="C50" s="3"/>
      <c r="D50" s="4"/>
      <c r="E50" s="42">
        <f t="shared" ca="1" si="0"/>
        <v>0</v>
      </c>
      <c r="F50" s="39">
        <f t="shared" ca="1" si="1"/>
        <v>969</v>
      </c>
      <c r="G50" s="39">
        <v>0</v>
      </c>
      <c r="H50" s="39">
        <f t="shared" ca="1" si="2"/>
        <v>969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0</v>
      </c>
    </row>
    <row r="51" spans="1:13" x14ac:dyDescent="0.3">
      <c r="A51" s="16"/>
      <c r="B51" s="4" t="s">
        <v>185</v>
      </c>
      <c r="C51" s="3"/>
      <c r="D51" s="4"/>
      <c r="E51" s="42">
        <f t="shared" ca="1" si="0"/>
        <v>0</v>
      </c>
      <c r="F51" s="39">
        <f t="shared" ca="1" si="1"/>
        <v>11780</v>
      </c>
      <c r="G51" s="39">
        <v>0</v>
      </c>
      <c r="H51" s="39">
        <f t="shared" ca="1" si="2"/>
        <v>11780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0</v>
      </c>
    </row>
    <row r="52" spans="1:13" x14ac:dyDescent="0.3">
      <c r="A52" s="16"/>
      <c r="B52" s="4" t="s">
        <v>186</v>
      </c>
      <c r="C52" s="3"/>
      <c r="D52" s="4"/>
      <c r="E52" s="42">
        <f t="shared" ca="1" si="0"/>
        <v>0</v>
      </c>
      <c r="F52" s="39">
        <f t="shared" ca="1" si="1"/>
        <v>6046</v>
      </c>
      <c r="G52" s="39">
        <v>0</v>
      </c>
      <c r="H52" s="39">
        <f t="shared" ca="1" si="2"/>
        <v>6046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0</v>
      </c>
    </row>
    <row r="53" spans="1:13" x14ac:dyDescent="0.3">
      <c r="A53" s="16"/>
      <c r="B53" s="4" t="s">
        <v>187</v>
      </c>
      <c r="C53" s="3"/>
      <c r="D53" s="4"/>
      <c r="E53" s="42">
        <f t="shared" ca="1" si="0"/>
        <v>0</v>
      </c>
      <c r="F53" s="39">
        <f t="shared" ca="1" si="1"/>
        <v>206</v>
      </c>
      <c r="G53" s="39">
        <v>0</v>
      </c>
      <c r="H53" s="39">
        <f t="shared" ca="1" si="2"/>
        <v>206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0</v>
      </c>
    </row>
    <row r="54" spans="1:13" x14ac:dyDescent="0.3">
      <c r="A54" s="16"/>
      <c r="B54" s="4"/>
      <c r="C54" s="3"/>
      <c r="D54" s="4"/>
      <c r="E54" s="42" t="e">
        <f t="shared" ca="1" si="0"/>
        <v>#N/A</v>
      </c>
      <c r="F54" s="39" t="e">
        <f t="shared" ca="1" si="1"/>
        <v>#N/A</v>
      </c>
      <c r="G54" s="39">
        <v>0</v>
      </c>
      <c r="H54" s="39" t="e">
        <f t="shared" ca="1" si="2"/>
        <v>#N/A</v>
      </c>
      <c r="I54" s="39">
        <v>0</v>
      </c>
      <c r="J54" s="39">
        <v>0</v>
      </c>
      <c r="K54" s="39">
        <v>0</v>
      </c>
      <c r="L54" s="39">
        <v>0</v>
      </c>
      <c r="M54" s="43" t="e">
        <f t="shared" ca="1" si="3"/>
        <v>#N/A</v>
      </c>
    </row>
    <row r="55" spans="1:13" x14ac:dyDescent="0.3">
      <c r="A55" s="16"/>
      <c r="B55" s="4"/>
      <c r="C55" s="3"/>
      <c r="D55" s="4"/>
      <c r="E55" s="42" t="e">
        <f t="shared" ca="1" si="0"/>
        <v>#N/A</v>
      </c>
      <c r="F55" s="39" t="e">
        <f t="shared" ca="1" si="1"/>
        <v>#N/A</v>
      </c>
      <c r="G55" s="39">
        <v>0</v>
      </c>
      <c r="H55" s="39" t="e">
        <f t="shared" ca="1" si="2"/>
        <v>#N/A</v>
      </c>
      <c r="I55" s="39">
        <v>0</v>
      </c>
      <c r="J55" s="39">
        <v>0</v>
      </c>
      <c r="K55" s="39">
        <v>0</v>
      </c>
      <c r="L55" s="39">
        <v>0</v>
      </c>
      <c r="M55" s="43" t="e">
        <f t="shared" ca="1" si="3"/>
        <v>#N/A</v>
      </c>
    </row>
    <row r="56" spans="1:13" x14ac:dyDescent="0.3">
      <c r="A56" s="16"/>
      <c r="B56" s="4"/>
      <c r="C56" s="3"/>
      <c r="D56" s="4"/>
      <c r="E56" s="42" t="e">
        <f t="shared" ca="1" si="0"/>
        <v>#N/A</v>
      </c>
      <c r="F56" s="39" t="e">
        <f t="shared" ca="1" si="1"/>
        <v>#N/A</v>
      </c>
      <c r="G56" s="39">
        <v>0</v>
      </c>
      <c r="H56" s="39" t="e">
        <f t="shared" ca="1" si="2"/>
        <v>#N/A</v>
      </c>
      <c r="I56" s="39">
        <v>0</v>
      </c>
      <c r="J56" s="39">
        <v>0</v>
      </c>
      <c r="K56" s="39">
        <v>0</v>
      </c>
      <c r="L56" s="39">
        <v>0</v>
      </c>
      <c r="M56" s="43" t="e">
        <f t="shared" ca="1" si="3"/>
        <v>#N/A</v>
      </c>
    </row>
    <row r="57" spans="1:13" x14ac:dyDescent="0.3">
      <c r="A57" s="16"/>
      <c r="B57" s="4"/>
      <c r="C57" s="3"/>
      <c r="D57" s="4"/>
      <c r="E57" s="42" t="e">
        <f t="shared" ca="1" si="0"/>
        <v>#N/A</v>
      </c>
      <c r="F57" s="39" t="e">
        <f t="shared" ca="1" si="1"/>
        <v>#N/A</v>
      </c>
      <c r="G57" s="39">
        <v>0</v>
      </c>
      <c r="H57" s="39" t="e">
        <f t="shared" ca="1" si="2"/>
        <v>#N/A</v>
      </c>
      <c r="I57" s="39">
        <v>0</v>
      </c>
      <c r="J57" s="39">
        <v>0</v>
      </c>
      <c r="K57" s="39">
        <v>0</v>
      </c>
      <c r="L57" s="39">
        <v>0</v>
      </c>
      <c r="M57" s="43" t="e">
        <f t="shared" ca="1" si="3"/>
        <v>#N/A</v>
      </c>
    </row>
    <row r="58" spans="1:13" x14ac:dyDescent="0.3">
      <c r="A58" s="16"/>
      <c r="B58" s="4"/>
      <c r="C58" s="3"/>
      <c r="D58" s="4"/>
      <c r="E58" s="42" t="e">
        <f t="shared" ca="1" si="0"/>
        <v>#N/A</v>
      </c>
      <c r="F58" s="39" t="e">
        <f t="shared" ca="1" si="1"/>
        <v>#N/A</v>
      </c>
      <c r="G58" s="39">
        <v>0</v>
      </c>
      <c r="H58" s="39" t="e">
        <f t="shared" ca="1" si="2"/>
        <v>#N/A</v>
      </c>
      <c r="I58" s="39">
        <v>0</v>
      </c>
      <c r="J58" s="39">
        <v>0</v>
      </c>
      <c r="K58" s="39">
        <v>0</v>
      </c>
      <c r="L58" s="39">
        <v>0</v>
      </c>
      <c r="M58" s="43" t="e">
        <f t="shared" ca="1" si="3"/>
        <v>#N/A</v>
      </c>
    </row>
    <row r="59" spans="1:13" x14ac:dyDescent="0.3">
      <c r="A59" s="16"/>
      <c r="B59" s="4"/>
      <c r="C59" s="3"/>
      <c r="D59" s="4"/>
      <c r="E59" s="42" t="e">
        <f t="shared" ca="1" si="0"/>
        <v>#N/A</v>
      </c>
      <c r="F59" s="39" t="e">
        <f t="shared" ca="1" si="1"/>
        <v>#N/A</v>
      </c>
      <c r="G59" s="39">
        <v>0</v>
      </c>
      <c r="H59" s="39" t="e">
        <f t="shared" ca="1" si="2"/>
        <v>#N/A</v>
      </c>
      <c r="I59" s="39">
        <v>0</v>
      </c>
      <c r="J59" s="39">
        <v>0</v>
      </c>
      <c r="K59" s="39">
        <v>0</v>
      </c>
      <c r="L59" s="39">
        <v>0</v>
      </c>
      <c r="M59" s="43" t="e">
        <f t="shared" ca="1" si="3"/>
        <v>#N/A</v>
      </c>
    </row>
    <row r="60" spans="1:13" x14ac:dyDescent="0.3">
      <c r="A60" s="16"/>
      <c r="B60" s="4"/>
      <c r="C60" s="3"/>
      <c r="D60" s="4"/>
      <c r="E60" s="42" t="e">
        <f t="shared" ca="1" si="0"/>
        <v>#N/A</v>
      </c>
      <c r="F60" s="39" t="e">
        <f t="shared" ca="1" si="1"/>
        <v>#N/A</v>
      </c>
      <c r="G60" s="39">
        <v>0</v>
      </c>
      <c r="H60" s="39" t="e">
        <f t="shared" ca="1" si="2"/>
        <v>#N/A</v>
      </c>
      <c r="I60" s="39">
        <v>0</v>
      </c>
      <c r="J60" s="39">
        <v>0</v>
      </c>
      <c r="K60" s="39">
        <v>0</v>
      </c>
      <c r="L60" s="39">
        <v>0</v>
      </c>
      <c r="M60" s="43" t="e">
        <f t="shared" ca="1" si="3"/>
        <v>#N/A</v>
      </c>
    </row>
    <row r="61" spans="1:13" x14ac:dyDescent="0.3">
      <c r="A61" s="16"/>
      <c r="B61" s="4"/>
      <c r="C61" s="3"/>
      <c r="D61" s="4"/>
      <c r="E61" s="42" t="e">
        <f t="shared" ca="1" si="0"/>
        <v>#N/A</v>
      </c>
      <c r="F61" s="39" t="e">
        <f t="shared" ca="1" si="1"/>
        <v>#N/A</v>
      </c>
      <c r="G61" s="39">
        <v>0</v>
      </c>
      <c r="H61" s="39" t="e">
        <f t="shared" ca="1" si="2"/>
        <v>#N/A</v>
      </c>
      <c r="I61" s="39">
        <v>0</v>
      </c>
      <c r="J61" s="39">
        <v>0</v>
      </c>
      <c r="K61" s="39">
        <v>0</v>
      </c>
      <c r="L61" s="39">
        <v>0</v>
      </c>
      <c r="M61" s="43" t="e">
        <f t="shared" ca="1" si="3"/>
        <v>#N/A</v>
      </c>
    </row>
    <row r="62" spans="1:13" x14ac:dyDescent="0.3">
      <c r="A62" s="16"/>
      <c r="B62" s="4"/>
      <c r="C62" s="3"/>
      <c r="D62" s="4"/>
      <c r="E62" s="42" t="e">
        <f t="shared" ca="1" si="0"/>
        <v>#N/A</v>
      </c>
      <c r="F62" s="39" t="e">
        <f t="shared" ca="1" si="1"/>
        <v>#N/A</v>
      </c>
      <c r="G62" s="39">
        <v>0</v>
      </c>
      <c r="H62" s="39" t="e">
        <f t="shared" ca="1" si="2"/>
        <v>#N/A</v>
      </c>
      <c r="I62" s="39">
        <v>0</v>
      </c>
      <c r="J62" s="39">
        <v>0</v>
      </c>
      <c r="K62" s="39">
        <v>0</v>
      </c>
      <c r="L62" s="39">
        <v>0</v>
      </c>
      <c r="M62" s="43" t="e">
        <f t="shared" ca="1" si="3"/>
        <v>#N/A</v>
      </c>
    </row>
    <row r="63" spans="1:13" x14ac:dyDescent="0.3">
      <c r="A63" s="16"/>
      <c r="B63" s="4"/>
      <c r="C63" s="3"/>
      <c r="D63" s="4"/>
      <c r="E63" s="42" t="e">
        <f t="shared" ca="1" si="0"/>
        <v>#N/A</v>
      </c>
      <c r="F63" s="39" t="e">
        <f t="shared" ca="1" si="1"/>
        <v>#N/A</v>
      </c>
      <c r="G63" s="39">
        <v>0</v>
      </c>
      <c r="H63" s="39" t="e">
        <f t="shared" ca="1" si="2"/>
        <v>#N/A</v>
      </c>
      <c r="I63" s="39">
        <v>0</v>
      </c>
      <c r="J63" s="39">
        <v>0</v>
      </c>
      <c r="K63" s="39">
        <v>0</v>
      </c>
      <c r="L63" s="39">
        <v>0</v>
      </c>
      <c r="M63" s="43" t="e">
        <f t="shared" ca="1" si="3"/>
        <v>#N/A</v>
      </c>
    </row>
    <row r="64" spans="1:13" x14ac:dyDescent="0.3">
      <c r="A64" s="16"/>
      <c r="B64" s="4"/>
      <c r="C64" s="3"/>
      <c r="D64" s="4"/>
      <c r="E64" s="42" t="e">
        <f t="shared" ca="1" si="0"/>
        <v>#N/A</v>
      </c>
      <c r="F64" s="39" t="e">
        <f t="shared" ca="1" si="1"/>
        <v>#N/A</v>
      </c>
      <c r="G64" s="39">
        <v>0</v>
      </c>
      <c r="H64" s="39" t="e">
        <f t="shared" ca="1" si="2"/>
        <v>#N/A</v>
      </c>
      <c r="I64" s="39">
        <v>0</v>
      </c>
      <c r="J64" s="39">
        <v>0</v>
      </c>
      <c r="K64" s="39">
        <v>0</v>
      </c>
      <c r="L64" s="39">
        <v>0</v>
      </c>
      <c r="M64" s="43" t="e">
        <f t="shared" ca="1" si="3"/>
        <v>#N/A</v>
      </c>
    </row>
    <row r="65" spans="1:13" x14ac:dyDescent="0.3">
      <c r="A65" s="16"/>
      <c r="B65" s="4"/>
      <c r="C65" s="3"/>
      <c r="D65" s="4"/>
      <c r="E65" s="42" t="e">
        <f t="shared" ca="1" si="0"/>
        <v>#N/A</v>
      </c>
      <c r="F65" s="39" t="e">
        <f t="shared" ca="1" si="1"/>
        <v>#N/A</v>
      </c>
      <c r="G65" s="39">
        <v>0</v>
      </c>
      <c r="H65" s="39" t="e">
        <f t="shared" ca="1" si="2"/>
        <v>#N/A</v>
      </c>
      <c r="I65" s="39">
        <v>0</v>
      </c>
      <c r="J65" s="39">
        <v>0</v>
      </c>
      <c r="K65" s="39">
        <v>0</v>
      </c>
      <c r="L65" s="39">
        <v>0</v>
      </c>
      <c r="M65" s="43" t="e">
        <f t="shared" ca="1" si="3"/>
        <v>#N/A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>
        <v>0</v>
      </c>
      <c r="H66" s="39" t="e">
        <f t="shared" ca="1" si="2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3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>
        <v>0</v>
      </c>
      <c r="H67" s="39" t="e">
        <f t="shared" ca="1" si="2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3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>
        <v>0</v>
      </c>
      <c r="H68" s="39" t="e">
        <f t="shared" ca="1" si="2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3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>
        <v>0</v>
      </c>
      <c r="H69" s="39" t="e">
        <f t="shared" ca="1" si="2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3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>
        <v>0</v>
      </c>
      <c r="H70" s="39" t="e">
        <f t="shared" ca="1" si="2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3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>
        <v>0</v>
      </c>
      <c r="H71" s="39" t="e">
        <f t="shared" ca="1" si="2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3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>
        <v>0</v>
      </c>
      <c r="H72" s="39" t="e">
        <f t="shared" ca="1" si="2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3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>
        <v>0</v>
      </c>
      <c r="H73" s="39" t="e">
        <f t="shared" ca="1" si="2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3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>
        <v>0</v>
      </c>
      <c r="H74" s="39" t="e">
        <f t="shared" ca="1" si="2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3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>
        <v>0</v>
      </c>
      <c r="H75" s="39" t="e">
        <f t="shared" ca="1" si="2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3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>
        <v>0</v>
      </c>
      <c r="H76" s="39" t="e">
        <f t="shared" ca="1" si="2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3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>
        <v>0</v>
      </c>
      <c r="H77" s="39" t="e">
        <f t="shared" ca="1" si="2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3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>
        <v>0</v>
      </c>
      <c r="H78" s="39" t="e">
        <f t="shared" ca="1" si="2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3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>
        <v>0</v>
      </c>
      <c r="H79" s="39" t="e">
        <f t="shared" ca="1" si="2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3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>
        <v>0</v>
      </c>
      <c r="H80" s="39" t="e">
        <f t="shared" ca="1" si="2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3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>
        <v>0</v>
      </c>
      <c r="H81" s="39" t="e">
        <f t="shared" ca="1" si="2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3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>
        <v>0</v>
      </c>
      <c r="H82" s="39" t="e">
        <f t="shared" ca="1" si="2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3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>
        <v>0</v>
      </c>
      <c r="H83" s="39" t="e">
        <f t="shared" ca="1" si="2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3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>
        <v>0</v>
      </c>
      <c r="H84" s="39" t="e">
        <f t="shared" ca="1" si="2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3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>
        <v>0</v>
      </c>
      <c r="H85" s="39" t="e">
        <f t="shared" ca="1" si="2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3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>
        <v>0</v>
      </c>
      <c r="H86" s="39" t="e">
        <f t="shared" ca="1" si="2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3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>
        <v>0</v>
      </c>
      <c r="H87" s="39" t="e">
        <f t="shared" ca="1" si="2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3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>
        <v>0</v>
      </c>
      <c r="H88" s="39" t="e">
        <f t="shared" ca="1" si="2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3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>
        <v>0</v>
      </c>
      <c r="H89" s="39" t="e">
        <f t="shared" ca="1" si="2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3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>
        <v>0</v>
      </c>
      <c r="H90" s="39" t="e">
        <f t="shared" ca="1" si="2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3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>
        <v>0</v>
      </c>
      <c r="H91" s="39" t="e">
        <f t="shared" ca="1" si="2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3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>
        <v>0</v>
      </c>
      <c r="H92" s="39" t="e">
        <f t="shared" ca="1" si="2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3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>
        <v>0</v>
      </c>
      <c r="H93" s="39" t="e">
        <f t="shared" ca="1" si="2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3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>
        <v>0</v>
      </c>
      <c r="H94" s="39" t="e">
        <f t="shared" ca="1" si="2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3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>
        <v>0</v>
      </c>
      <c r="H95" s="39" t="e">
        <f t="shared" ca="1" si="2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3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>
        <v>0</v>
      </c>
      <c r="H96" s="39" t="e">
        <f t="shared" ca="1" si="2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3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>
        <v>0</v>
      </c>
      <c r="H97" s="39" t="e">
        <f t="shared" ca="1" si="2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3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>
        <v>0</v>
      </c>
      <c r="H98" s="39" t="e">
        <f t="shared" ca="1" si="2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3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>
        <v>0</v>
      </c>
      <c r="H99" s="39" t="e">
        <f t="shared" ca="1" si="2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3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>
        <v>0</v>
      </c>
      <c r="H100" s="39" t="e">
        <f t="shared" ca="1" si="2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3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>
        <v>0</v>
      </c>
      <c r="H101" s="39" t="e">
        <f t="shared" ca="1" si="2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3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>
        <v>0</v>
      </c>
      <c r="H102" s="39" t="e">
        <f t="shared" ca="1" si="2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3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>
        <v>0</v>
      </c>
      <c r="H103" s="39" t="e">
        <f t="shared" ca="1" si="2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3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>
        <v>0</v>
      </c>
      <c r="H104" s="39" t="e">
        <f t="shared" ca="1" si="2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3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>
        <v>0</v>
      </c>
      <c r="H105" s="39" t="e">
        <f t="shared" ca="1" si="2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3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>
        <v>0</v>
      </c>
      <c r="H106" s="39" t="e">
        <f t="shared" ca="1" si="2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3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>
        <v>0</v>
      </c>
      <c r="H107" s="39" t="e">
        <f t="shared" ca="1" si="2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3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>
        <v>0</v>
      </c>
      <c r="H108" s="39" t="e">
        <f t="shared" ca="1" si="2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3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>
        <v>0</v>
      </c>
      <c r="H109" s="39" t="e">
        <f t="shared" ca="1" si="2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3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>
        <v>0</v>
      </c>
      <c r="H110" s="39" t="e">
        <f t="shared" ca="1" si="2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3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>
        <v>0</v>
      </c>
      <c r="H111" s="39" t="e">
        <f t="shared" ca="1" si="2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3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>
        <v>0</v>
      </c>
      <c r="H112" s="39" t="e">
        <f t="shared" ca="1" si="2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3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>
        <v>0</v>
      </c>
      <c r="H113" s="39" t="e">
        <f t="shared" ca="1" si="2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3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>
        <v>0</v>
      </c>
      <c r="H114" s="39" t="e">
        <f t="shared" ca="1" si="2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3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>
        <v>0</v>
      </c>
      <c r="H115" s="39" t="e">
        <f t="shared" ca="1" si="2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3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>
        <v>0</v>
      </c>
      <c r="H116" s="39" t="e">
        <f t="shared" ca="1" si="2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3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>
        <v>0</v>
      </c>
      <c r="H117" s="39" t="e">
        <f t="shared" ca="1" si="2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3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>
        <v>0</v>
      </c>
      <c r="H118" s="39" t="e">
        <f t="shared" ca="1" si="2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3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>
        <v>0</v>
      </c>
      <c r="H119" s="39" t="e">
        <f t="shared" ca="1" si="2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3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>
        <v>0</v>
      </c>
      <c r="H120" s="39" t="e">
        <f t="shared" ca="1" si="2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3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>
        <v>0</v>
      </c>
      <c r="H121" s="39" t="e">
        <f t="shared" ca="1" si="2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3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>
        <v>0</v>
      </c>
      <c r="H122" s="39" t="e">
        <f t="shared" ca="1" si="2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3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>
        <v>0</v>
      </c>
      <c r="H123" s="39" t="e">
        <f t="shared" ca="1" si="2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3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>
        <v>0</v>
      </c>
      <c r="H124" s="39" t="e">
        <f t="shared" ca="1" si="2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3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>
        <v>0</v>
      </c>
      <c r="H125" s="39" t="e">
        <f t="shared" ca="1" si="2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3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>
        <v>0</v>
      </c>
      <c r="H126" s="39" t="e">
        <f t="shared" ca="1" si="2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3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>
        <v>0</v>
      </c>
      <c r="H127" s="39" t="e">
        <f t="shared" ca="1" si="2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3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>
        <v>0</v>
      </c>
      <c r="H128" s="39" t="e">
        <f t="shared" ca="1" si="2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3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>
        <v>0</v>
      </c>
      <c r="H129" s="39" t="e">
        <f t="shared" ca="1" si="2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3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>
        <v>0</v>
      </c>
      <c r="H130" s="39" t="e">
        <f t="shared" ca="1" si="2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3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>
        <v>0</v>
      </c>
      <c r="H131" s="39" t="e">
        <f t="shared" ca="1" si="2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3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>
        <v>0</v>
      </c>
      <c r="H132" s="39" t="e">
        <f t="shared" ca="1" si="2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3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>
        <v>0</v>
      </c>
      <c r="H133" s="39" t="e">
        <f t="shared" ca="1" si="2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3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>
        <v>0</v>
      </c>
      <c r="H134" s="39" t="e">
        <f t="shared" ca="1" si="2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3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>
        <v>0</v>
      </c>
      <c r="H135" s="39" t="e">
        <f t="shared" ca="1" si="2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3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>
        <v>0</v>
      </c>
      <c r="H136" s="39" t="e">
        <f t="shared" ca="1" si="2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3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>
        <v>0</v>
      </c>
      <c r="H137" s="39" t="e">
        <f t="shared" ca="1" si="2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3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>
        <v>0</v>
      </c>
      <c r="H138" s="39" t="e">
        <f t="shared" ca="1" si="2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3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>
        <v>0</v>
      </c>
      <c r="H139" s="39" t="e">
        <f t="shared" ca="1" si="2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3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>
        <v>0</v>
      </c>
      <c r="H140" s="39" t="e">
        <f t="shared" ca="1" si="2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3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>
        <v>0</v>
      </c>
      <c r="H141" s="39" t="e">
        <f t="shared" ca="1" si="2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3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>
        <v>0</v>
      </c>
      <c r="H142" s="39" t="e">
        <f t="shared" ca="1" si="2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3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>
        <v>0</v>
      </c>
      <c r="H143" s="39" t="e">
        <f t="shared" ca="1" si="2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3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>
        <v>0</v>
      </c>
      <c r="H144" s="39" t="e">
        <f t="shared" ca="1" si="2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3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>
        <v>0</v>
      </c>
      <c r="H145" s="39" t="e">
        <f t="shared" ca="1" si="2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3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>
        <v>0</v>
      </c>
      <c r="H146" s="39" t="e">
        <f t="shared" ca="1" si="2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3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>
        <v>0</v>
      </c>
      <c r="H147" s="39" t="e">
        <f t="shared" ca="1" si="2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3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>
        <v>0</v>
      </c>
      <c r="H148" s="39" t="e">
        <f t="shared" ca="1" si="2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3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>
        <v>0</v>
      </c>
      <c r="H149" s="39" t="e">
        <f t="shared" ca="1" si="2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3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>
        <v>0</v>
      </c>
      <c r="H150" s="39" t="e">
        <f t="shared" ca="1" si="2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3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>
        <v>0</v>
      </c>
      <c r="H151" s="39" t="e">
        <f t="shared" ca="1" si="2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3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>
        <v>0</v>
      </c>
      <c r="H152" s="39" t="e">
        <f t="shared" ca="1" si="2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3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>
        <v>0</v>
      </c>
      <c r="H153" s="39" t="e">
        <f t="shared" ca="1" si="2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3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>
        <v>0</v>
      </c>
      <c r="H154" s="39" t="e">
        <f t="shared" ca="1" si="2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3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>
        <v>0</v>
      </c>
      <c r="H155" s="39" t="e">
        <f t="shared" ca="1" si="2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3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>
        <v>0</v>
      </c>
      <c r="H156" s="39" t="e">
        <f t="shared" ca="1" si="2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3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>
        <v>0</v>
      </c>
      <c r="H157" s="39" t="e">
        <f t="shared" ca="1" si="2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3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>
        <v>0</v>
      </c>
      <c r="H158" s="39" t="e">
        <f t="shared" ca="1" si="2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3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>
        <v>0</v>
      </c>
      <c r="H159" s="39" t="e">
        <f t="shared" ca="1" si="2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3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>
        <v>0</v>
      </c>
      <c r="H160" s="39" t="e">
        <f t="shared" ca="1" si="2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3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>
        <v>0</v>
      </c>
      <c r="H161" s="39" t="e">
        <f t="shared" ca="1" si="2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3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>
        <v>0</v>
      </c>
      <c r="H162" s="39" t="e">
        <f t="shared" ca="1" si="2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3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>
        <v>0</v>
      </c>
      <c r="H163" s="39" t="e">
        <f t="shared" ca="1" si="2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3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>
        <v>0</v>
      </c>
      <c r="H164" s="39" t="e">
        <f t="shared" ca="1" si="2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3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>
        <v>0</v>
      </c>
      <c r="H165" s="39" t="e">
        <f t="shared" ca="1" si="2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3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>
        <v>0</v>
      </c>
      <c r="H166" s="39" t="e">
        <f t="shared" ca="1" si="2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3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>
        <v>0</v>
      </c>
      <c r="H167" s="39" t="e">
        <f t="shared" ca="1" si="2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3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>
        <v>0</v>
      </c>
      <c r="H168" s="39" t="e">
        <f t="shared" ca="1" si="2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3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>
        <v>0</v>
      </c>
      <c r="H169" s="39" t="e">
        <f t="shared" ca="1" si="2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3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>
        <v>0</v>
      </c>
      <c r="H170" s="39" t="e">
        <f t="shared" ca="1" si="2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3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>
        <v>0</v>
      </c>
      <c r="H171" s="39" t="e">
        <f t="shared" ca="1" si="2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3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>
        <v>0</v>
      </c>
      <c r="H172" s="39" t="e">
        <f t="shared" ca="1" si="2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3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>
        <v>0</v>
      </c>
      <c r="H173" s="39" t="e">
        <f t="shared" ca="1" si="2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3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>
        <v>0</v>
      </c>
      <c r="H174" s="39" t="e">
        <f t="shared" ca="1" si="2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3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>
        <v>0</v>
      </c>
      <c r="H175" s="39" t="e">
        <f t="shared" ca="1" si="2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3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>
        <v>0</v>
      </c>
      <c r="H176" s="39" t="e">
        <f t="shared" ca="1" si="2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3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>
        <v>0</v>
      </c>
      <c r="H177" s="39" t="e">
        <f t="shared" ca="1" si="2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3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>
        <v>0</v>
      </c>
      <c r="H178" s="39" t="e">
        <f t="shared" ca="1" si="2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3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>
        <v>0</v>
      </c>
      <c r="H179" s="39" t="e">
        <f t="shared" ca="1" si="2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3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>
        <v>0</v>
      </c>
      <c r="H180" s="39" t="e">
        <f t="shared" ca="1" si="2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3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>
        <v>0</v>
      </c>
      <c r="H181" s="39" t="e">
        <f t="shared" ca="1" si="2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3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>
        <v>0</v>
      </c>
      <c r="H182" s="39" t="e">
        <f t="shared" ca="1" si="2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3"/>
        <v>#N/A</v>
      </c>
    </row>
    <row r="183" spans="1:13" ht="15" thickBot="1" x14ac:dyDescent="0.35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>
        <v>0</v>
      </c>
      <c r="H183" s="39" t="e">
        <f t="shared" ca="1" si="2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3"/>
        <v>#N/A</v>
      </c>
    </row>
    <row r="184" spans="1:13" ht="15" thickBot="1" x14ac:dyDescent="0.35">
      <c r="A184" s="16"/>
      <c r="B184" s="19"/>
      <c r="C184" s="18"/>
      <c r="D184" s="19" t="s">
        <v>18</v>
      </c>
      <c r="E184" s="24" t="e">
        <f t="shared" ref="E184:M184" ca="1" si="4">SUM(E3:E183)</f>
        <v>#N/A</v>
      </c>
      <c r="F184" s="24" t="e">
        <f t="shared" ca="1" si="4"/>
        <v>#N/A</v>
      </c>
      <c r="G184" s="24">
        <f t="shared" si="4"/>
        <v>0</v>
      </c>
      <c r="H184" s="24" t="e">
        <f t="shared" ca="1" si="4"/>
        <v>#N/A</v>
      </c>
      <c r="I184" s="24">
        <f t="shared" si="4"/>
        <v>0</v>
      </c>
      <c r="J184" s="24">
        <f t="shared" si="4"/>
        <v>0</v>
      </c>
      <c r="K184" s="24">
        <f t="shared" si="4"/>
        <v>0</v>
      </c>
      <c r="L184" s="24">
        <f t="shared" si="4"/>
        <v>0</v>
      </c>
      <c r="M184" s="25" t="e">
        <f t="shared" ca="1" si="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6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4.4" customHeight="1" x14ac:dyDescent="0.3">
      <c r="A3" s="81" t="s">
        <v>191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" customHeight="1" x14ac:dyDescent="0.3">
      <c r="A4" s="81" t="s">
        <v>192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4.4" customHeight="1" x14ac:dyDescent="0.3">
      <c r="A5" s="81" t="s">
        <v>42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ht="14.4" customHeight="1" x14ac:dyDescent="0.3">
      <c r="A6" s="80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</row>
    <row r="7" spans="1:12" ht="14.4" customHeight="1" x14ac:dyDescent="0.3">
      <c r="A7" s="80" t="s">
        <v>189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x14ac:dyDescent="0.3">
      <c r="A8" s="46" t="s">
        <v>12</v>
      </c>
      <c r="B8" s="46" t="s">
        <v>54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57</v>
      </c>
      <c r="B9" s="48">
        <v>9061975</v>
      </c>
      <c r="C9" s="47" t="s">
        <v>138</v>
      </c>
      <c r="D9" s="48">
        <v>10</v>
      </c>
      <c r="E9" s="48">
        <v>510</v>
      </c>
      <c r="F9" s="48">
        <v>0</v>
      </c>
      <c r="G9" s="48">
        <v>50</v>
      </c>
      <c r="H9" s="48">
        <v>0</v>
      </c>
      <c r="I9" s="48">
        <v>0</v>
      </c>
      <c r="J9" s="48">
        <v>0</v>
      </c>
      <c r="K9" s="48">
        <v>0</v>
      </c>
      <c r="L9" s="48">
        <v>470</v>
      </c>
    </row>
    <row r="10" spans="1:12" x14ac:dyDescent="0.3">
      <c r="A10" s="47" t="s">
        <v>57</v>
      </c>
      <c r="B10" s="48">
        <v>9061975</v>
      </c>
      <c r="C10" s="47" t="s">
        <v>139</v>
      </c>
      <c r="D10" s="48">
        <v>10</v>
      </c>
      <c r="E10" s="48">
        <v>1000</v>
      </c>
      <c r="F10" s="48">
        <v>0</v>
      </c>
      <c r="G10" s="48">
        <v>70</v>
      </c>
      <c r="H10" s="48">
        <v>0</v>
      </c>
      <c r="I10" s="48">
        <v>0</v>
      </c>
      <c r="J10" s="48">
        <v>0</v>
      </c>
      <c r="K10" s="48">
        <v>0</v>
      </c>
      <c r="L10" s="48">
        <v>940</v>
      </c>
    </row>
    <row r="11" spans="1:12" x14ac:dyDescent="0.3">
      <c r="A11" s="47" t="s">
        <v>57</v>
      </c>
      <c r="B11" s="48">
        <v>9061975</v>
      </c>
      <c r="C11" s="47" t="s">
        <v>140</v>
      </c>
      <c r="D11" s="48">
        <v>0</v>
      </c>
      <c r="E11" s="48">
        <v>3000</v>
      </c>
      <c r="F11" s="48">
        <v>0</v>
      </c>
      <c r="G11" s="48">
        <v>1000</v>
      </c>
      <c r="H11" s="48">
        <v>0</v>
      </c>
      <c r="I11" s="48">
        <v>0</v>
      </c>
      <c r="J11" s="48">
        <v>0</v>
      </c>
      <c r="K11" s="48">
        <v>0</v>
      </c>
      <c r="L11" s="48">
        <v>2000</v>
      </c>
    </row>
    <row r="12" spans="1:12" x14ac:dyDescent="0.3">
      <c r="A12" s="47" t="s">
        <v>57</v>
      </c>
      <c r="B12" s="48">
        <v>9061975</v>
      </c>
      <c r="C12" s="47" t="s">
        <v>142</v>
      </c>
      <c r="D12" s="48">
        <v>0</v>
      </c>
      <c r="E12" s="48">
        <v>3700</v>
      </c>
      <c r="F12" s="48">
        <v>0</v>
      </c>
      <c r="G12" s="48">
        <v>1840</v>
      </c>
      <c r="H12" s="48">
        <v>0</v>
      </c>
      <c r="I12" s="48">
        <v>0</v>
      </c>
      <c r="J12" s="48">
        <v>0</v>
      </c>
      <c r="K12" s="48">
        <v>0</v>
      </c>
      <c r="L12" s="48">
        <v>1860</v>
      </c>
    </row>
    <row r="13" spans="1:12" x14ac:dyDescent="0.3">
      <c r="A13" s="47" t="s">
        <v>57</v>
      </c>
      <c r="B13" s="48">
        <v>9061975</v>
      </c>
      <c r="C13" s="47" t="s">
        <v>141</v>
      </c>
      <c r="D13" s="48">
        <v>0</v>
      </c>
      <c r="E13" s="48">
        <v>800</v>
      </c>
      <c r="F13" s="48">
        <v>0</v>
      </c>
      <c r="G13" s="48">
        <v>40</v>
      </c>
      <c r="H13" s="48">
        <v>0</v>
      </c>
      <c r="I13" s="48">
        <v>0</v>
      </c>
      <c r="J13" s="48">
        <v>0</v>
      </c>
      <c r="K13" s="48">
        <v>0</v>
      </c>
      <c r="L13" s="48">
        <v>760</v>
      </c>
    </row>
    <row r="14" spans="1:12" x14ac:dyDescent="0.3">
      <c r="A14" s="47" t="s">
        <v>57</v>
      </c>
      <c r="B14" s="48">
        <v>9061975</v>
      </c>
      <c r="C14" s="47" t="s">
        <v>143</v>
      </c>
      <c r="D14" s="48">
        <v>430</v>
      </c>
      <c r="E14" s="48">
        <v>700</v>
      </c>
      <c r="F14" s="48">
        <v>0</v>
      </c>
      <c r="G14" s="48">
        <v>430</v>
      </c>
      <c r="H14" s="48">
        <v>0</v>
      </c>
      <c r="I14" s="48">
        <v>0</v>
      </c>
      <c r="J14" s="48">
        <v>0</v>
      </c>
      <c r="K14" s="48">
        <v>0</v>
      </c>
      <c r="L14" s="48">
        <v>700</v>
      </c>
    </row>
    <row r="15" spans="1:12" x14ac:dyDescent="0.3">
      <c r="A15" s="47" t="s">
        <v>57</v>
      </c>
      <c r="B15" s="48">
        <v>9061975</v>
      </c>
      <c r="C15" s="47" t="s">
        <v>144</v>
      </c>
      <c r="D15" s="48">
        <v>980</v>
      </c>
      <c r="E15" s="48">
        <v>620</v>
      </c>
      <c r="F15" s="48">
        <v>0</v>
      </c>
      <c r="G15" s="48">
        <v>960</v>
      </c>
      <c r="H15" s="48">
        <v>0</v>
      </c>
      <c r="I15" s="48">
        <v>0</v>
      </c>
      <c r="J15" s="48">
        <v>0</v>
      </c>
      <c r="K15" s="48">
        <v>0</v>
      </c>
      <c r="L15" s="48">
        <v>640</v>
      </c>
    </row>
    <row r="16" spans="1:12" x14ac:dyDescent="0.3">
      <c r="A16" s="47" t="s">
        <v>57</v>
      </c>
      <c r="B16" s="48">
        <v>9061975</v>
      </c>
      <c r="C16" s="47" t="s">
        <v>146</v>
      </c>
      <c r="D16" s="48">
        <v>0</v>
      </c>
      <c r="E16" s="48">
        <v>200</v>
      </c>
      <c r="F16" s="48">
        <v>0</v>
      </c>
      <c r="G16" s="48">
        <v>200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</row>
    <row r="17" spans="1:12" x14ac:dyDescent="0.3">
      <c r="A17" s="47" t="s">
        <v>57</v>
      </c>
      <c r="B17" s="48">
        <v>9061975</v>
      </c>
      <c r="C17" s="47" t="s">
        <v>145</v>
      </c>
      <c r="D17" s="48">
        <v>600</v>
      </c>
      <c r="E17" s="48">
        <v>250</v>
      </c>
      <c r="F17" s="48">
        <v>600</v>
      </c>
      <c r="G17" s="48">
        <v>150</v>
      </c>
      <c r="H17" s="48">
        <v>0</v>
      </c>
      <c r="I17" s="48">
        <v>0</v>
      </c>
      <c r="J17" s="48">
        <v>0</v>
      </c>
      <c r="K17" s="48">
        <v>0</v>
      </c>
      <c r="L17" s="48">
        <v>100</v>
      </c>
    </row>
    <row r="18" spans="1:12" x14ac:dyDescent="0.3">
      <c r="A18" s="47" t="s">
        <v>57</v>
      </c>
      <c r="B18" s="48">
        <v>9061975</v>
      </c>
      <c r="C18" s="47" t="s">
        <v>148</v>
      </c>
      <c r="D18" s="48">
        <v>0</v>
      </c>
      <c r="E18" s="48">
        <v>50</v>
      </c>
      <c r="F18" s="48">
        <v>0</v>
      </c>
      <c r="G18" s="48">
        <v>50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2" x14ac:dyDescent="0.3">
      <c r="A19" s="47" t="s">
        <v>57</v>
      </c>
      <c r="B19" s="48">
        <v>9061975</v>
      </c>
      <c r="C19" s="47" t="s">
        <v>149</v>
      </c>
      <c r="D19" s="48">
        <v>0</v>
      </c>
      <c r="E19" s="48">
        <v>40</v>
      </c>
      <c r="F19" s="48">
        <v>0</v>
      </c>
      <c r="G19" s="48">
        <v>40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</row>
    <row r="20" spans="1:12" x14ac:dyDescent="0.3">
      <c r="A20" s="47" t="s">
        <v>57</v>
      </c>
      <c r="B20" s="48">
        <v>9061975</v>
      </c>
      <c r="C20" s="47" t="s">
        <v>150</v>
      </c>
      <c r="D20" s="48">
        <v>550</v>
      </c>
      <c r="E20" s="48">
        <v>300</v>
      </c>
      <c r="F20" s="48">
        <v>500</v>
      </c>
      <c r="G20" s="48">
        <v>50</v>
      </c>
      <c r="H20" s="48">
        <v>0</v>
      </c>
      <c r="I20" s="48">
        <v>0</v>
      </c>
      <c r="J20" s="48">
        <v>0</v>
      </c>
      <c r="K20" s="48">
        <v>0</v>
      </c>
      <c r="L20" s="48">
        <v>300</v>
      </c>
    </row>
    <row r="21" spans="1:12" x14ac:dyDescent="0.3">
      <c r="A21" s="47" t="s">
        <v>57</v>
      </c>
      <c r="B21" s="48">
        <v>9061975</v>
      </c>
      <c r="C21" s="47" t="s">
        <v>151</v>
      </c>
      <c r="D21" s="48">
        <v>15</v>
      </c>
      <c r="E21" s="48">
        <v>80</v>
      </c>
      <c r="F21" s="48">
        <v>0</v>
      </c>
      <c r="G21" s="48">
        <v>95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</row>
    <row r="22" spans="1:12" x14ac:dyDescent="0.3">
      <c r="A22" s="47" t="s">
        <v>57</v>
      </c>
      <c r="B22" s="48">
        <v>9061975</v>
      </c>
      <c r="C22" s="47" t="s">
        <v>154</v>
      </c>
      <c r="D22" s="48">
        <v>0</v>
      </c>
      <c r="E22" s="48">
        <v>80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80</v>
      </c>
    </row>
    <row r="23" spans="1:12" x14ac:dyDescent="0.3">
      <c r="A23" s="47" t="s">
        <v>57</v>
      </c>
      <c r="B23" s="48">
        <v>9061975</v>
      </c>
      <c r="C23" s="47" t="s">
        <v>153</v>
      </c>
      <c r="D23" s="48">
        <v>6</v>
      </c>
      <c r="E23" s="48">
        <v>0</v>
      </c>
      <c r="F23" s="48">
        <v>0</v>
      </c>
      <c r="G23" s="48">
        <v>4</v>
      </c>
      <c r="H23" s="48">
        <v>0</v>
      </c>
      <c r="I23" s="48">
        <v>0</v>
      </c>
      <c r="J23" s="48">
        <v>0</v>
      </c>
      <c r="K23" s="48">
        <v>0</v>
      </c>
      <c r="L23" s="48">
        <v>2</v>
      </c>
    </row>
    <row r="24" spans="1:12" x14ac:dyDescent="0.3">
      <c r="A24" s="47" t="s">
        <v>57</v>
      </c>
      <c r="B24" s="48">
        <v>9061975</v>
      </c>
      <c r="C24" s="47" t="s">
        <v>152</v>
      </c>
      <c r="D24" s="48">
        <v>0</v>
      </c>
      <c r="E24" s="48">
        <v>8</v>
      </c>
      <c r="F24" s="48">
        <v>0</v>
      </c>
      <c r="G24" s="48">
        <v>8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</row>
    <row r="25" spans="1:12" x14ac:dyDescent="0.3">
      <c r="A25" s="47" t="s">
        <v>57</v>
      </c>
      <c r="B25" s="48">
        <v>9061975</v>
      </c>
      <c r="C25" s="47" t="s">
        <v>155</v>
      </c>
      <c r="D25" s="48">
        <v>50</v>
      </c>
      <c r="E25" s="48">
        <v>2800</v>
      </c>
      <c r="F25" s="48">
        <v>0</v>
      </c>
      <c r="G25" s="48">
        <v>1800</v>
      </c>
      <c r="H25" s="48">
        <v>0</v>
      </c>
      <c r="I25" s="48">
        <v>0</v>
      </c>
      <c r="J25" s="48">
        <v>0</v>
      </c>
      <c r="K25" s="48">
        <v>0</v>
      </c>
      <c r="L25" s="48">
        <v>1050</v>
      </c>
    </row>
    <row r="26" spans="1:12" x14ac:dyDescent="0.3">
      <c r="A26" s="47" t="s">
        <v>57</v>
      </c>
      <c r="B26" s="48">
        <v>9061975</v>
      </c>
      <c r="C26" s="47" t="s">
        <v>157</v>
      </c>
      <c r="D26" s="48">
        <v>0</v>
      </c>
      <c r="E26" s="48">
        <v>200</v>
      </c>
      <c r="F26" s="48">
        <v>0</v>
      </c>
      <c r="G26" s="48">
        <v>40</v>
      </c>
      <c r="H26" s="48">
        <v>0</v>
      </c>
      <c r="I26" s="48">
        <v>0</v>
      </c>
      <c r="J26" s="48">
        <v>0</v>
      </c>
      <c r="K26" s="48">
        <v>0</v>
      </c>
      <c r="L26" s="48">
        <v>160</v>
      </c>
    </row>
    <row r="27" spans="1:12" x14ac:dyDescent="0.3">
      <c r="A27" s="47" t="s">
        <v>57</v>
      </c>
      <c r="B27" s="48">
        <v>9061975</v>
      </c>
      <c r="C27" s="47" t="s">
        <v>156</v>
      </c>
      <c r="D27" s="48">
        <v>240</v>
      </c>
      <c r="E27" s="48">
        <v>840</v>
      </c>
      <c r="F27" s="48">
        <v>240</v>
      </c>
      <c r="G27" s="48">
        <v>530</v>
      </c>
      <c r="H27" s="48">
        <v>0</v>
      </c>
      <c r="I27" s="48">
        <v>0</v>
      </c>
      <c r="J27" s="48">
        <v>0</v>
      </c>
      <c r="K27" s="48">
        <v>0</v>
      </c>
      <c r="L27" s="48">
        <v>310</v>
      </c>
    </row>
    <row r="28" spans="1:12" x14ac:dyDescent="0.3">
      <c r="A28" s="47" t="s">
        <v>57</v>
      </c>
      <c r="B28" s="48">
        <v>9061975</v>
      </c>
      <c r="C28" s="47" t="s">
        <v>158</v>
      </c>
      <c r="D28" s="48">
        <v>0</v>
      </c>
      <c r="E28" s="48">
        <v>250</v>
      </c>
      <c r="F28" s="48">
        <v>50</v>
      </c>
      <c r="G28" s="48">
        <v>200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</row>
    <row r="29" spans="1:12" x14ac:dyDescent="0.3">
      <c r="A29" s="47" t="s">
        <v>57</v>
      </c>
      <c r="B29" s="48">
        <v>9061975</v>
      </c>
      <c r="C29" s="47" t="s">
        <v>182</v>
      </c>
      <c r="D29" s="48">
        <v>0</v>
      </c>
      <c r="E29" s="48">
        <v>7680</v>
      </c>
      <c r="F29" s="48">
        <v>221</v>
      </c>
      <c r="G29" s="48">
        <v>7459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</row>
    <row r="30" spans="1:12" x14ac:dyDescent="0.3">
      <c r="A30" s="47" t="s">
        <v>57</v>
      </c>
      <c r="B30" s="48">
        <v>9061975</v>
      </c>
      <c r="C30" s="47" t="s">
        <v>184</v>
      </c>
      <c r="D30" s="48">
        <v>0</v>
      </c>
      <c r="E30" s="48">
        <v>2000</v>
      </c>
      <c r="F30" s="48">
        <v>1031</v>
      </c>
      <c r="G30" s="48">
        <v>969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</row>
    <row r="31" spans="1:12" x14ac:dyDescent="0.3">
      <c r="A31" s="47" t="s">
        <v>57</v>
      </c>
      <c r="B31" s="48">
        <v>9061975</v>
      </c>
      <c r="C31" s="47" t="s">
        <v>181</v>
      </c>
      <c r="D31" s="48">
        <v>0</v>
      </c>
      <c r="E31" s="48">
        <v>1489</v>
      </c>
      <c r="F31" s="48">
        <v>242</v>
      </c>
      <c r="G31" s="48">
        <v>1247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</row>
    <row r="32" spans="1:12" x14ac:dyDescent="0.3">
      <c r="A32" s="47" t="s">
        <v>57</v>
      </c>
      <c r="B32" s="48">
        <v>9061975</v>
      </c>
      <c r="C32" s="47" t="s">
        <v>159</v>
      </c>
      <c r="D32" s="48">
        <v>10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10</v>
      </c>
    </row>
    <row r="33" spans="1:12" x14ac:dyDescent="0.3">
      <c r="A33" s="47" t="s">
        <v>57</v>
      </c>
      <c r="B33" s="48">
        <v>9061975</v>
      </c>
      <c r="C33" s="47" t="s">
        <v>180</v>
      </c>
      <c r="D33" s="48">
        <v>0</v>
      </c>
      <c r="E33" s="48">
        <v>450</v>
      </c>
      <c r="F33" s="48">
        <v>0</v>
      </c>
      <c r="G33" s="48">
        <v>450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</row>
    <row r="34" spans="1:12" x14ac:dyDescent="0.3">
      <c r="A34" s="47" t="s">
        <v>57</v>
      </c>
      <c r="B34" s="48">
        <v>9061975</v>
      </c>
      <c r="C34" s="47" t="s">
        <v>160</v>
      </c>
      <c r="D34" s="48">
        <v>180</v>
      </c>
      <c r="E34" s="48">
        <v>0</v>
      </c>
      <c r="F34" s="48">
        <v>100</v>
      </c>
      <c r="G34" s="48">
        <v>60</v>
      </c>
      <c r="H34" s="48">
        <v>0</v>
      </c>
      <c r="I34" s="48">
        <v>0</v>
      </c>
      <c r="J34" s="48">
        <v>0</v>
      </c>
      <c r="K34" s="48">
        <v>0</v>
      </c>
      <c r="L34" s="48">
        <v>20</v>
      </c>
    </row>
    <row r="35" spans="1:12" x14ac:dyDescent="0.3">
      <c r="A35" s="47" t="s">
        <v>57</v>
      </c>
      <c r="B35" s="48">
        <v>9061975</v>
      </c>
      <c r="C35" s="47" t="s">
        <v>161</v>
      </c>
      <c r="D35" s="48">
        <v>10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10</v>
      </c>
    </row>
    <row r="36" spans="1:12" x14ac:dyDescent="0.3">
      <c r="A36" s="47" t="s">
        <v>57</v>
      </c>
      <c r="B36" s="48">
        <v>9061975</v>
      </c>
      <c r="C36" s="47" t="s">
        <v>163</v>
      </c>
      <c r="D36" s="48">
        <v>0</v>
      </c>
      <c r="E36" s="48">
        <v>400</v>
      </c>
      <c r="F36" s="48">
        <v>0</v>
      </c>
      <c r="G36" s="48">
        <v>360</v>
      </c>
      <c r="H36" s="48">
        <v>0</v>
      </c>
      <c r="I36" s="48">
        <v>0</v>
      </c>
      <c r="J36" s="48">
        <v>0</v>
      </c>
      <c r="K36" s="48">
        <v>0</v>
      </c>
      <c r="L36" s="48">
        <v>40</v>
      </c>
    </row>
    <row r="37" spans="1:12" x14ac:dyDescent="0.3">
      <c r="A37" s="47" t="s">
        <v>57</v>
      </c>
      <c r="B37" s="48">
        <v>9061975</v>
      </c>
      <c r="C37" s="47" t="s">
        <v>162</v>
      </c>
      <c r="D37" s="48">
        <v>0</v>
      </c>
      <c r="E37" s="48">
        <v>6300</v>
      </c>
      <c r="F37" s="48">
        <v>0</v>
      </c>
      <c r="G37" s="48">
        <v>5800</v>
      </c>
      <c r="H37" s="48">
        <v>0</v>
      </c>
      <c r="I37" s="48">
        <v>0</v>
      </c>
      <c r="J37" s="48">
        <v>0</v>
      </c>
      <c r="K37" s="48">
        <v>0</v>
      </c>
      <c r="L37" s="48">
        <v>500</v>
      </c>
    </row>
    <row r="38" spans="1:12" x14ac:dyDescent="0.3">
      <c r="A38" s="47" t="s">
        <v>57</v>
      </c>
      <c r="B38" s="48">
        <v>9061975</v>
      </c>
      <c r="C38" s="47" t="s">
        <v>164</v>
      </c>
      <c r="D38" s="48">
        <v>55</v>
      </c>
      <c r="E38" s="48">
        <v>0</v>
      </c>
      <c r="F38" s="48">
        <v>0</v>
      </c>
      <c r="G38" s="48">
        <v>55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</row>
    <row r="39" spans="1:12" x14ac:dyDescent="0.3">
      <c r="A39" s="47" t="s">
        <v>57</v>
      </c>
      <c r="B39" s="48">
        <v>9061975</v>
      </c>
      <c r="C39" s="47" t="s">
        <v>167</v>
      </c>
      <c r="D39" s="48">
        <v>200</v>
      </c>
      <c r="E39" s="48">
        <v>740</v>
      </c>
      <c r="F39" s="48">
        <v>250</v>
      </c>
      <c r="G39" s="48">
        <v>590</v>
      </c>
      <c r="H39" s="48">
        <v>0</v>
      </c>
      <c r="I39" s="48">
        <v>0</v>
      </c>
      <c r="J39" s="48">
        <v>0</v>
      </c>
      <c r="K39" s="48">
        <v>0</v>
      </c>
      <c r="L39" s="48">
        <v>100</v>
      </c>
    </row>
    <row r="40" spans="1:12" x14ac:dyDescent="0.3">
      <c r="A40" s="47" t="s">
        <v>57</v>
      </c>
      <c r="B40" s="48">
        <v>9061975</v>
      </c>
      <c r="C40" s="47" t="s">
        <v>168</v>
      </c>
      <c r="D40" s="48">
        <v>0</v>
      </c>
      <c r="E40" s="48">
        <v>20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20</v>
      </c>
    </row>
    <row r="41" spans="1:12" x14ac:dyDescent="0.3">
      <c r="A41" s="47" t="s">
        <v>57</v>
      </c>
      <c r="B41" s="48">
        <v>9061975</v>
      </c>
      <c r="C41" s="47" t="s">
        <v>169</v>
      </c>
      <c r="D41" s="48">
        <v>500</v>
      </c>
      <c r="E41" s="48">
        <v>1040</v>
      </c>
      <c r="F41" s="48">
        <v>0</v>
      </c>
      <c r="G41" s="48">
        <v>1220</v>
      </c>
      <c r="H41" s="48">
        <v>0</v>
      </c>
      <c r="I41" s="48">
        <v>0</v>
      </c>
      <c r="J41" s="48">
        <v>0</v>
      </c>
      <c r="K41" s="48">
        <v>0</v>
      </c>
      <c r="L41" s="48">
        <v>320</v>
      </c>
    </row>
    <row r="42" spans="1:12" x14ac:dyDescent="0.3">
      <c r="A42" s="47" t="s">
        <v>57</v>
      </c>
      <c r="B42" s="48">
        <v>9061975</v>
      </c>
      <c r="C42" s="47" t="s">
        <v>165</v>
      </c>
      <c r="D42" s="48">
        <v>0</v>
      </c>
      <c r="E42" s="48">
        <v>241</v>
      </c>
      <c r="F42" s="48">
        <v>0</v>
      </c>
      <c r="G42" s="48">
        <v>236</v>
      </c>
      <c r="H42" s="48">
        <v>0</v>
      </c>
      <c r="I42" s="48">
        <v>0</v>
      </c>
      <c r="J42" s="48">
        <v>0</v>
      </c>
      <c r="K42" s="48">
        <v>0</v>
      </c>
      <c r="L42" s="48">
        <v>5</v>
      </c>
    </row>
    <row r="43" spans="1:12" x14ac:dyDescent="0.3">
      <c r="A43" s="47" t="s">
        <v>57</v>
      </c>
      <c r="B43" s="48">
        <v>9061975</v>
      </c>
      <c r="C43" s="47" t="s">
        <v>166</v>
      </c>
      <c r="D43" s="48">
        <v>160</v>
      </c>
      <c r="E43" s="48">
        <v>1800</v>
      </c>
      <c r="F43" s="48">
        <v>0</v>
      </c>
      <c r="G43" s="48">
        <v>1788</v>
      </c>
      <c r="H43" s="48">
        <v>0</v>
      </c>
      <c r="I43" s="48">
        <v>0</v>
      </c>
      <c r="J43" s="48">
        <v>0</v>
      </c>
      <c r="K43" s="48">
        <v>0</v>
      </c>
      <c r="L43" s="48">
        <v>172</v>
      </c>
    </row>
    <row r="44" spans="1:12" x14ac:dyDescent="0.3">
      <c r="A44" s="47" t="s">
        <v>57</v>
      </c>
      <c r="B44" s="48">
        <v>9061975</v>
      </c>
      <c r="C44" s="47" t="s">
        <v>170</v>
      </c>
      <c r="D44" s="48">
        <v>0</v>
      </c>
      <c r="E44" s="48">
        <v>75</v>
      </c>
      <c r="F44" s="48">
        <v>0</v>
      </c>
      <c r="G44" s="48">
        <v>50</v>
      </c>
      <c r="H44" s="48">
        <v>0</v>
      </c>
      <c r="I44" s="48">
        <v>0</v>
      </c>
      <c r="J44" s="48">
        <v>0</v>
      </c>
      <c r="K44" s="48">
        <v>0</v>
      </c>
      <c r="L44" s="48">
        <v>25</v>
      </c>
    </row>
    <row r="45" spans="1:12" x14ac:dyDescent="0.3">
      <c r="A45" s="47" t="s">
        <v>57</v>
      </c>
      <c r="B45" s="48">
        <v>9061975</v>
      </c>
      <c r="C45" s="47" t="s">
        <v>171</v>
      </c>
      <c r="D45" s="48">
        <v>10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10</v>
      </c>
    </row>
    <row r="46" spans="1:12" x14ac:dyDescent="0.3">
      <c r="A46" s="47" t="s">
        <v>57</v>
      </c>
      <c r="B46" s="48">
        <v>9061975</v>
      </c>
      <c r="C46" s="47" t="s">
        <v>172</v>
      </c>
      <c r="D46" s="48">
        <v>40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40</v>
      </c>
    </row>
    <row r="47" spans="1:12" x14ac:dyDescent="0.3">
      <c r="A47" s="47" t="s">
        <v>57</v>
      </c>
      <c r="B47" s="48">
        <v>9061975</v>
      </c>
      <c r="C47" s="47" t="s">
        <v>174</v>
      </c>
      <c r="D47" s="48">
        <v>220</v>
      </c>
      <c r="E47" s="48">
        <v>400</v>
      </c>
      <c r="F47" s="48">
        <v>260</v>
      </c>
      <c r="G47" s="48">
        <v>350</v>
      </c>
      <c r="H47" s="48">
        <v>0</v>
      </c>
      <c r="I47" s="48">
        <v>0</v>
      </c>
      <c r="J47" s="48">
        <v>0</v>
      </c>
      <c r="K47" s="48">
        <v>0</v>
      </c>
      <c r="L47" s="48">
        <v>10</v>
      </c>
    </row>
    <row r="48" spans="1:12" x14ac:dyDescent="0.3">
      <c r="A48" s="47" t="s">
        <v>57</v>
      </c>
      <c r="B48" s="48">
        <v>9061975</v>
      </c>
      <c r="C48" s="47" t="s">
        <v>173</v>
      </c>
      <c r="D48" s="48">
        <v>1600</v>
      </c>
      <c r="E48" s="48">
        <v>3280</v>
      </c>
      <c r="F48" s="48">
        <v>2480</v>
      </c>
      <c r="G48" s="48">
        <v>2040</v>
      </c>
      <c r="H48" s="48">
        <v>0</v>
      </c>
      <c r="I48" s="48">
        <v>0</v>
      </c>
      <c r="J48" s="48">
        <v>0</v>
      </c>
      <c r="K48" s="48">
        <v>0</v>
      </c>
      <c r="L48" s="48">
        <v>360</v>
      </c>
    </row>
    <row r="49" spans="1:12" x14ac:dyDescent="0.3">
      <c r="A49" s="47" t="s">
        <v>57</v>
      </c>
      <c r="B49" s="48">
        <v>9061975</v>
      </c>
      <c r="C49" s="47" t="s">
        <v>185</v>
      </c>
      <c r="D49" s="48">
        <v>0</v>
      </c>
      <c r="E49" s="48">
        <v>11780</v>
      </c>
      <c r="F49" s="48">
        <v>0</v>
      </c>
      <c r="G49" s="48">
        <v>11793</v>
      </c>
      <c r="H49" s="48">
        <v>13</v>
      </c>
      <c r="I49" s="48">
        <v>0</v>
      </c>
      <c r="J49" s="48">
        <v>0</v>
      </c>
      <c r="K49" s="48">
        <v>0</v>
      </c>
      <c r="L49" s="48">
        <v>0</v>
      </c>
    </row>
    <row r="50" spans="1:12" x14ac:dyDescent="0.3">
      <c r="A50" s="47" t="s">
        <v>57</v>
      </c>
      <c r="B50" s="48">
        <v>9061975</v>
      </c>
      <c r="C50" s="47" t="s">
        <v>187</v>
      </c>
      <c r="D50" s="48">
        <v>0</v>
      </c>
      <c r="E50" s="48">
        <v>320</v>
      </c>
      <c r="F50" s="48">
        <v>114</v>
      </c>
      <c r="G50" s="48">
        <v>206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</row>
    <row r="51" spans="1:12" x14ac:dyDescent="0.3">
      <c r="A51" s="47" t="s">
        <v>57</v>
      </c>
      <c r="B51" s="48">
        <v>9061975</v>
      </c>
      <c r="C51" s="47" t="s">
        <v>175</v>
      </c>
      <c r="D51" s="48">
        <v>0</v>
      </c>
      <c r="E51" s="48">
        <v>20</v>
      </c>
      <c r="F51" s="48">
        <v>0</v>
      </c>
      <c r="G51" s="48">
        <v>20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</row>
    <row r="52" spans="1:12" x14ac:dyDescent="0.3">
      <c r="A52" s="47" t="s">
        <v>57</v>
      </c>
      <c r="B52" s="48">
        <v>9061975</v>
      </c>
      <c r="C52" s="47" t="s">
        <v>176</v>
      </c>
      <c r="D52" s="48">
        <v>0</v>
      </c>
      <c r="E52" s="48">
        <v>150</v>
      </c>
      <c r="F52" s="48">
        <v>70</v>
      </c>
      <c r="G52" s="48">
        <v>75</v>
      </c>
      <c r="H52" s="48">
        <v>0</v>
      </c>
      <c r="I52" s="48">
        <v>0</v>
      </c>
      <c r="J52" s="48">
        <v>0</v>
      </c>
      <c r="K52" s="48">
        <v>0</v>
      </c>
      <c r="L52" s="48">
        <v>5</v>
      </c>
    </row>
    <row r="53" spans="1:12" x14ac:dyDescent="0.3">
      <c r="A53" s="47" t="s">
        <v>57</v>
      </c>
      <c r="B53" s="48">
        <v>9061975</v>
      </c>
      <c r="C53" s="47" t="s">
        <v>178</v>
      </c>
      <c r="D53" s="48">
        <v>0</v>
      </c>
      <c r="E53" s="48">
        <v>220</v>
      </c>
      <c r="F53" s="48">
        <v>160</v>
      </c>
      <c r="G53" s="48">
        <v>50</v>
      </c>
      <c r="H53" s="48">
        <v>0</v>
      </c>
      <c r="I53" s="48">
        <v>0</v>
      </c>
      <c r="J53" s="48">
        <v>0</v>
      </c>
      <c r="K53" s="48">
        <v>0</v>
      </c>
      <c r="L53" s="48">
        <v>10</v>
      </c>
    </row>
    <row r="54" spans="1:12" x14ac:dyDescent="0.3">
      <c r="A54" s="47" t="s">
        <v>57</v>
      </c>
      <c r="B54" s="48">
        <v>9061975</v>
      </c>
      <c r="C54" s="47" t="s">
        <v>177</v>
      </c>
      <c r="D54" s="48">
        <v>0</v>
      </c>
      <c r="E54" s="48">
        <v>40</v>
      </c>
      <c r="F54" s="48">
        <v>0</v>
      </c>
      <c r="G54" s="48">
        <v>20</v>
      </c>
      <c r="H54" s="48">
        <v>0</v>
      </c>
      <c r="I54" s="48">
        <v>0</v>
      </c>
      <c r="J54" s="48">
        <v>0</v>
      </c>
      <c r="K54" s="48">
        <v>0</v>
      </c>
      <c r="L54" s="48">
        <v>20</v>
      </c>
    </row>
    <row r="55" spans="1:12" x14ac:dyDescent="0.3">
      <c r="A55" s="47" t="s">
        <v>57</v>
      </c>
      <c r="B55" s="48">
        <v>9061975</v>
      </c>
      <c r="C55" s="47" t="s">
        <v>183</v>
      </c>
      <c r="D55" s="48">
        <v>0</v>
      </c>
      <c r="E55" s="48">
        <v>744</v>
      </c>
      <c r="F55" s="48">
        <v>0</v>
      </c>
      <c r="G55" s="48">
        <v>744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</row>
    <row r="56" spans="1:12" x14ac:dyDescent="0.3">
      <c r="A56" s="47" t="s">
        <v>57</v>
      </c>
      <c r="B56" s="48">
        <v>9061975</v>
      </c>
      <c r="C56" s="47" t="s">
        <v>186</v>
      </c>
      <c r="D56" s="48">
        <v>0</v>
      </c>
      <c r="E56" s="48">
        <v>6600</v>
      </c>
      <c r="F56" s="48">
        <v>554</v>
      </c>
      <c r="G56" s="48">
        <v>6203</v>
      </c>
      <c r="H56" s="48">
        <v>157</v>
      </c>
      <c r="I56" s="48">
        <v>0</v>
      </c>
      <c r="J56" s="48">
        <v>0</v>
      </c>
      <c r="K56" s="48">
        <v>0</v>
      </c>
      <c r="L56" s="48">
        <v>0</v>
      </c>
    </row>
    <row r="57" spans="1:12" x14ac:dyDescent="0.3">
      <c r="A57" s="47" t="s">
        <v>57</v>
      </c>
      <c r="B57" s="48">
        <v>9061975</v>
      </c>
      <c r="C57" s="47" t="s">
        <v>147</v>
      </c>
      <c r="D57" s="48">
        <v>0</v>
      </c>
      <c r="E57" s="48">
        <v>840</v>
      </c>
      <c r="F57" s="48">
        <v>0</v>
      </c>
      <c r="G57" s="48">
        <v>60</v>
      </c>
      <c r="H57" s="48">
        <v>0</v>
      </c>
      <c r="I57" s="48">
        <v>0</v>
      </c>
      <c r="J57" s="48">
        <v>0</v>
      </c>
      <c r="K57" s="48">
        <v>0</v>
      </c>
      <c r="L57" s="48">
        <v>780</v>
      </c>
    </row>
    <row r="58" spans="1:12" x14ac:dyDescent="0.3">
      <c r="A58" s="47" t="s">
        <v>57</v>
      </c>
      <c r="B58" s="48">
        <v>9061975</v>
      </c>
      <c r="C58" s="47" t="s">
        <v>188</v>
      </c>
      <c r="D58" s="48">
        <v>0</v>
      </c>
      <c r="E58" s="48">
        <v>17320</v>
      </c>
      <c r="F58" s="48">
        <v>668</v>
      </c>
      <c r="G58" s="48">
        <v>16809</v>
      </c>
      <c r="H58" s="48">
        <v>157</v>
      </c>
      <c r="I58" s="48">
        <v>0</v>
      </c>
      <c r="J58" s="48">
        <v>0</v>
      </c>
      <c r="K58" s="48">
        <v>0</v>
      </c>
      <c r="L58" s="48">
        <v>0</v>
      </c>
    </row>
    <row r="59" spans="1:12" x14ac:dyDescent="0.3">
      <c r="A59" s="47" t="s">
        <v>57</v>
      </c>
      <c r="B59" s="48">
        <v>9061975</v>
      </c>
      <c r="C59" s="47" t="s">
        <v>179</v>
      </c>
      <c r="D59" s="48">
        <v>0</v>
      </c>
      <c r="E59" s="48">
        <v>60</v>
      </c>
      <c r="F59" s="48">
        <v>0</v>
      </c>
      <c r="G59" s="48">
        <v>60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</row>
    <row r="60" spans="1:12" x14ac:dyDescent="0.3">
      <c r="A60" s="117" t="s">
        <v>190</v>
      </c>
      <c r="B60" s="47"/>
      <c r="C60" s="47"/>
      <c r="D60" s="48">
        <v>5876</v>
      </c>
      <c r="E60" s="48">
        <v>79437</v>
      </c>
      <c r="F60" s="48">
        <v>7540</v>
      </c>
      <c r="G60" s="48">
        <v>66271</v>
      </c>
      <c r="H60" s="48">
        <v>327</v>
      </c>
      <c r="I60" s="48">
        <v>0</v>
      </c>
      <c r="J60" s="48">
        <v>0</v>
      </c>
      <c r="K60" s="48">
        <v>0</v>
      </c>
      <c r="L60" s="48">
        <v>11829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1"/>
  <sheetViews>
    <sheetView workbookViewId="0"/>
  </sheetViews>
  <sheetFormatPr defaultRowHeight="14.4" x14ac:dyDescent="0.3"/>
  <cols>
    <col min="1" max="1" width="38.6640625" bestFit="1" customWidth="1"/>
  </cols>
  <sheetData>
    <row r="1" spans="1:3" x14ac:dyDescent="0.3">
      <c r="A1" t="s">
        <v>138</v>
      </c>
      <c r="B1">
        <f>VLOOKUP(A1,'[2]Opration TeamMember_ItemMaster_'!$B$9:$E$991,4,0)</f>
        <v>31</v>
      </c>
      <c r="C1">
        <v>10</v>
      </c>
    </row>
    <row r="2" spans="1:3" x14ac:dyDescent="0.3">
      <c r="A2" t="s">
        <v>139</v>
      </c>
      <c r="B2">
        <f>VLOOKUP(A2,'[2]Opration TeamMember_ItemMaster_'!$B$9:$E$991,4,0)</f>
        <v>34</v>
      </c>
      <c r="C2">
        <v>10</v>
      </c>
    </row>
    <row r="3" spans="1:3" x14ac:dyDescent="0.3">
      <c r="A3" t="s">
        <v>140</v>
      </c>
      <c r="B3">
        <f>VLOOKUP(A3,'[2]Opration TeamMember_ItemMaster_'!$B$9:$E$991,4,0)</f>
        <v>39</v>
      </c>
      <c r="C3">
        <v>0</v>
      </c>
    </row>
    <row r="4" spans="1:3" x14ac:dyDescent="0.3">
      <c r="A4" t="s">
        <v>142</v>
      </c>
      <c r="B4">
        <f>VLOOKUP(A4,'[2]Opration TeamMember_ItemMaster_'!$B$9:$E$991,4,0)</f>
        <v>40</v>
      </c>
      <c r="C4">
        <v>0</v>
      </c>
    </row>
    <row r="5" spans="1:3" x14ac:dyDescent="0.3">
      <c r="A5" t="s">
        <v>141</v>
      </c>
      <c r="B5">
        <f>VLOOKUP(A5,'[2]Opration TeamMember_ItemMaster_'!$B$9:$E$991,4,0)</f>
        <v>41</v>
      </c>
      <c r="C5">
        <v>0</v>
      </c>
    </row>
    <row r="6" spans="1:3" x14ac:dyDescent="0.3">
      <c r="A6" t="s">
        <v>143</v>
      </c>
      <c r="B6">
        <f>VLOOKUP(A6,'[2]Opration TeamMember_ItemMaster_'!$B$9:$E$991,4,0)</f>
        <v>42</v>
      </c>
      <c r="C6">
        <v>430</v>
      </c>
    </row>
    <row r="7" spans="1:3" x14ac:dyDescent="0.3">
      <c r="A7" t="s">
        <v>144</v>
      </c>
      <c r="B7">
        <f>VLOOKUP(A7,'[2]Opration TeamMember_ItemMaster_'!$B$9:$E$991,4,0)</f>
        <v>43</v>
      </c>
      <c r="C7">
        <v>980</v>
      </c>
    </row>
    <row r="8" spans="1:3" x14ac:dyDescent="0.3">
      <c r="A8" t="s">
        <v>146</v>
      </c>
      <c r="B8">
        <f>VLOOKUP(A8,'[2]Opration TeamMember_ItemMaster_'!$B$9:$E$991,4,0)</f>
        <v>118</v>
      </c>
      <c r="C8">
        <v>0</v>
      </c>
    </row>
    <row r="9" spans="1:3" x14ac:dyDescent="0.3">
      <c r="A9" t="s">
        <v>145</v>
      </c>
      <c r="B9">
        <f>VLOOKUP(A9,'[2]Opration TeamMember_ItemMaster_'!$B$9:$E$991,4,0)</f>
        <v>120</v>
      </c>
      <c r="C9">
        <v>600</v>
      </c>
    </row>
    <row r="10" spans="1:3" x14ac:dyDescent="0.3">
      <c r="A10" t="s">
        <v>148</v>
      </c>
      <c r="B10">
        <f>VLOOKUP(A10,'[2]Opration TeamMember_ItemMaster_'!$B$9:$E$991,4,0)</f>
        <v>124</v>
      </c>
      <c r="C10">
        <v>0</v>
      </c>
    </row>
    <row r="11" spans="1:3" x14ac:dyDescent="0.3">
      <c r="A11" t="s">
        <v>149</v>
      </c>
      <c r="B11">
        <f>VLOOKUP(A11,'[2]Opration TeamMember_ItemMaster_'!$B$9:$E$991,4,0)</f>
        <v>137</v>
      </c>
      <c r="C11">
        <v>0</v>
      </c>
    </row>
    <row r="12" spans="1:3" x14ac:dyDescent="0.3">
      <c r="A12" t="s">
        <v>150</v>
      </c>
      <c r="B12">
        <f>VLOOKUP(A12,'[2]Opration TeamMember_ItemMaster_'!$B$9:$E$991,4,0)</f>
        <v>139</v>
      </c>
      <c r="C12">
        <v>550</v>
      </c>
    </row>
    <row r="13" spans="1:3" x14ac:dyDescent="0.3">
      <c r="A13" t="s">
        <v>151</v>
      </c>
      <c r="B13">
        <f>VLOOKUP(A13,'[2]Opration TeamMember_ItemMaster_'!$B$9:$E$991,4,0)</f>
        <v>145</v>
      </c>
      <c r="C13">
        <v>15</v>
      </c>
    </row>
    <row r="14" spans="1:3" x14ac:dyDescent="0.3">
      <c r="A14" t="s">
        <v>154</v>
      </c>
      <c r="B14">
        <f>VLOOKUP(A14,'[2]Opration TeamMember_ItemMaster_'!$B$9:$E$991,4,0)</f>
        <v>146</v>
      </c>
      <c r="C14">
        <v>0</v>
      </c>
    </row>
    <row r="15" spans="1:3" x14ac:dyDescent="0.3">
      <c r="A15" t="s">
        <v>153</v>
      </c>
      <c r="B15">
        <f>VLOOKUP(A15,'[2]Opration TeamMember_ItemMaster_'!$B$9:$E$991,4,0)</f>
        <v>147</v>
      </c>
      <c r="C15">
        <v>6</v>
      </c>
    </row>
    <row r="16" spans="1:3" x14ac:dyDescent="0.3">
      <c r="A16" t="s">
        <v>152</v>
      </c>
      <c r="B16">
        <f>VLOOKUP(A16,'[2]Opration TeamMember_ItemMaster_'!$B$9:$E$991,4,0)</f>
        <v>148</v>
      </c>
      <c r="C16">
        <v>0</v>
      </c>
    </row>
    <row r="17" spans="1:3" x14ac:dyDescent="0.3">
      <c r="A17" t="s">
        <v>155</v>
      </c>
      <c r="B17">
        <f>VLOOKUP(A17,'[2]Opration TeamMember_ItemMaster_'!$B$9:$E$991,4,0)</f>
        <v>178</v>
      </c>
      <c r="C17">
        <v>50</v>
      </c>
    </row>
    <row r="18" spans="1:3" x14ac:dyDescent="0.3">
      <c r="A18" t="s">
        <v>157</v>
      </c>
      <c r="B18">
        <f>VLOOKUP(A18,'[2]Opration TeamMember_ItemMaster_'!$B$9:$E$991,4,0)</f>
        <v>179</v>
      </c>
      <c r="C18">
        <v>0</v>
      </c>
    </row>
    <row r="19" spans="1:3" x14ac:dyDescent="0.3">
      <c r="A19" t="s">
        <v>156</v>
      </c>
      <c r="B19">
        <f>VLOOKUP(A19,'[2]Opration TeamMember_ItemMaster_'!$B$9:$E$991,4,0)</f>
        <v>181</v>
      </c>
      <c r="C19">
        <v>240</v>
      </c>
    </row>
    <row r="20" spans="1:3" x14ac:dyDescent="0.3">
      <c r="A20" t="s">
        <v>158</v>
      </c>
      <c r="B20">
        <f>VLOOKUP(A20,'[2]Opration TeamMember_ItemMaster_'!$B$9:$E$991,4,0)</f>
        <v>210</v>
      </c>
      <c r="C20">
        <v>0</v>
      </c>
    </row>
    <row r="21" spans="1:3" x14ac:dyDescent="0.3">
      <c r="A21" t="s">
        <v>182</v>
      </c>
      <c r="B21">
        <f>VLOOKUP(A21,'[2]Opration TeamMember_ItemMaster_'!$B$9:$E$991,4,0)</f>
        <v>243</v>
      </c>
      <c r="C21">
        <v>0</v>
      </c>
    </row>
    <row r="22" spans="1:3" x14ac:dyDescent="0.3">
      <c r="A22" t="s">
        <v>184</v>
      </c>
      <c r="B22">
        <f>VLOOKUP(A22,'[2]Opration TeamMember_ItemMaster_'!$B$9:$E$991,4,0)</f>
        <v>251</v>
      </c>
      <c r="C22">
        <v>0</v>
      </c>
    </row>
    <row r="23" spans="1:3" x14ac:dyDescent="0.3">
      <c r="A23" t="s">
        <v>181</v>
      </c>
      <c r="B23">
        <f>VLOOKUP(A23,'[2]Opration TeamMember_ItemMaster_'!$B$9:$E$991,4,0)</f>
        <v>265</v>
      </c>
      <c r="C23">
        <v>0</v>
      </c>
    </row>
    <row r="24" spans="1:3" x14ac:dyDescent="0.3">
      <c r="A24" t="s">
        <v>180</v>
      </c>
      <c r="B24">
        <f>VLOOKUP(A24,'[2]Opration TeamMember_ItemMaster_'!$B$9:$E$991,4,0)</f>
        <v>278</v>
      </c>
      <c r="C24">
        <v>0</v>
      </c>
    </row>
    <row r="25" spans="1:3" x14ac:dyDescent="0.3">
      <c r="A25" t="s">
        <v>160</v>
      </c>
      <c r="B25">
        <f>VLOOKUP(A25,'[2]Opration TeamMember_ItemMaster_'!$B$9:$E$991,4,0)</f>
        <v>294</v>
      </c>
      <c r="C25">
        <v>180</v>
      </c>
    </row>
    <row r="26" spans="1:3" x14ac:dyDescent="0.3">
      <c r="A26" t="s">
        <v>163</v>
      </c>
      <c r="B26">
        <f>VLOOKUP(A26,'[2]Opration TeamMember_ItemMaster_'!$B$9:$E$991,4,0)</f>
        <v>306</v>
      </c>
      <c r="C26">
        <v>0</v>
      </c>
    </row>
    <row r="27" spans="1:3" x14ac:dyDescent="0.3">
      <c r="A27" t="s">
        <v>162</v>
      </c>
      <c r="B27">
        <f>VLOOKUP(A27,'[2]Opration TeamMember_ItemMaster_'!$B$9:$E$991,4,0)</f>
        <v>307</v>
      </c>
      <c r="C27">
        <v>0</v>
      </c>
    </row>
    <row r="28" spans="1:3" x14ac:dyDescent="0.3">
      <c r="A28" t="s">
        <v>164</v>
      </c>
      <c r="B28">
        <f>VLOOKUP(A28,'[2]Opration TeamMember_ItemMaster_'!$B$9:$E$991,4,0)</f>
        <v>313</v>
      </c>
      <c r="C28">
        <v>55</v>
      </c>
    </row>
    <row r="29" spans="1:3" x14ac:dyDescent="0.3">
      <c r="A29" t="s">
        <v>167</v>
      </c>
      <c r="B29">
        <f>VLOOKUP(A29,'[2]Opration TeamMember_ItemMaster_'!$B$9:$E$991,4,0)</f>
        <v>324</v>
      </c>
      <c r="C29">
        <v>200</v>
      </c>
    </row>
    <row r="30" spans="1:3" x14ac:dyDescent="0.3">
      <c r="A30" t="s">
        <v>168</v>
      </c>
      <c r="B30">
        <f>VLOOKUP(A30,'[2]Opration TeamMember_ItemMaster_'!$B$9:$E$991,4,0)</f>
        <v>325</v>
      </c>
      <c r="C30">
        <v>0</v>
      </c>
    </row>
    <row r="31" spans="1:3" x14ac:dyDescent="0.3">
      <c r="A31" t="s">
        <v>169</v>
      </c>
      <c r="B31">
        <f>VLOOKUP(A31,'[2]Opration TeamMember_ItemMaster_'!$B$9:$E$991,4,0)</f>
        <v>326</v>
      </c>
      <c r="C31">
        <v>500</v>
      </c>
    </row>
    <row r="32" spans="1:3" x14ac:dyDescent="0.3">
      <c r="A32" t="s">
        <v>165</v>
      </c>
      <c r="B32">
        <f>VLOOKUP(A32,'[2]Opration TeamMember_ItemMaster_'!$B$9:$E$991,4,0)</f>
        <v>333</v>
      </c>
      <c r="C32">
        <v>0</v>
      </c>
    </row>
    <row r="33" spans="1:3" x14ac:dyDescent="0.3">
      <c r="A33" t="s">
        <v>166</v>
      </c>
      <c r="B33">
        <f>VLOOKUP(A33,'[2]Opration TeamMember_ItemMaster_'!$B$9:$E$991,4,0)</f>
        <v>336</v>
      </c>
      <c r="C33">
        <v>160</v>
      </c>
    </row>
    <row r="34" spans="1:3" x14ac:dyDescent="0.3">
      <c r="A34" t="s">
        <v>170</v>
      </c>
      <c r="B34">
        <f>VLOOKUP(A34,'[2]Opration TeamMember_ItemMaster_'!$B$9:$E$991,4,0)</f>
        <v>339</v>
      </c>
      <c r="C34">
        <v>0</v>
      </c>
    </row>
    <row r="35" spans="1:3" x14ac:dyDescent="0.3">
      <c r="A35" t="s">
        <v>174</v>
      </c>
      <c r="B35">
        <f>VLOOKUP(A35,'[2]Opration TeamMember_ItemMaster_'!$B$9:$E$991,4,0)</f>
        <v>366</v>
      </c>
      <c r="C35">
        <v>220</v>
      </c>
    </row>
    <row r="36" spans="1:3" x14ac:dyDescent="0.3">
      <c r="A36" t="s">
        <v>173</v>
      </c>
      <c r="B36">
        <f>VLOOKUP(A36,'[2]Opration TeamMember_ItemMaster_'!$B$9:$E$991,4,0)</f>
        <v>368</v>
      </c>
      <c r="C36">
        <v>1600</v>
      </c>
    </row>
    <row r="37" spans="1:3" x14ac:dyDescent="0.3">
      <c r="A37" t="s">
        <v>185</v>
      </c>
      <c r="B37">
        <f>VLOOKUP(A37,'[2]Opration TeamMember_ItemMaster_'!$B$9:$E$991,4,0)</f>
        <v>376</v>
      </c>
      <c r="C37">
        <v>0</v>
      </c>
    </row>
    <row r="38" spans="1:3" x14ac:dyDescent="0.3">
      <c r="A38" t="s">
        <v>187</v>
      </c>
      <c r="B38">
        <f>VLOOKUP(A38,'[2]Opration TeamMember_ItemMaster_'!$B$9:$E$991,4,0)</f>
        <v>383</v>
      </c>
      <c r="C38">
        <v>0</v>
      </c>
    </row>
    <row r="39" spans="1:3" x14ac:dyDescent="0.3">
      <c r="A39" t="s">
        <v>175</v>
      </c>
      <c r="B39">
        <f>VLOOKUP(A39,'[2]Opration TeamMember_ItemMaster_'!$B$9:$E$991,4,0)</f>
        <v>400</v>
      </c>
      <c r="C39">
        <v>0</v>
      </c>
    </row>
    <row r="40" spans="1:3" x14ac:dyDescent="0.3">
      <c r="A40" t="s">
        <v>176</v>
      </c>
      <c r="B40">
        <f>VLOOKUP(A40,'[2]Opration TeamMember_ItemMaster_'!$B$9:$E$991,4,0)</f>
        <v>403</v>
      </c>
      <c r="C40">
        <v>0</v>
      </c>
    </row>
    <row r="41" spans="1:3" x14ac:dyDescent="0.3">
      <c r="A41" t="s">
        <v>178</v>
      </c>
      <c r="B41">
        <f>VLOOKUP(A41,'[2]Opration TeamMember_ItemMaster_'!$B$9:$E$991,4,0)</f>
        <v>404</v>
      </c>
      <c r="C41">
        <v>0</v>
      </c>
    </row>
    <row r="42" spans="1:3" x14ac:dyDescent="0.3">
      <c r="A42" t="s">
        <v>177</v>
      </c>
      <c r="B42">
        <f>VLOOKUP(A42,'[2]Opration TeamMember_ItemMaster_'!$B$9:$E$991,4,0)</f>
        <v>405</v>
      </c>
      <c r="C42">
        <v>0</v>
      </c>
    </row>
    <row r="43" spans="1:3" x14ac:dyDescent="0.3">
      <c r="A43" t="s">
        <v>183</v>
      </c>
      <c r="B43">
        <f>VLOOKUP(A43,'[2]Opration TeamMember_ItemMaster_'!$B$9:$E$991,4,0)</f>
        <v>245</v>
      </c>
      <c r="C43">
        <v>0</v>
      </c>
    </row>
    <row r="44" spans="1:3" x14ac:dyDescent="0.3">
      <c r="A44" t="s">
        <v>186</v>
      </c>
      <c r="B44">
        <f>VLOOKUP(A44,'[2]Opration TeamMember_ItemMaster_'!$B$9:$E$991,4,0)</f>
        <v>382</v>
      </c>
      <c r="C44">
        <v>0</v>
      </c>
    </row>
    <row r="45" spans="1:3" x14ac:dyDescent="0.3">
      <c r="A45" t="s">
        <v>147</v>
      </c>
      <c r="B45">
        <f>VLOOKUP(A45,'[2]Opration TeamMember_ItemMaster_'!$B$9:$E$991,4,0)</f>
        <v>925</v>
      </c>
      <c r="C45">
        <v>0</v>
      </c>
    </row>
    <row r="46" spans="1:3" x14ac:dyDescent="0.3">
      <c r="A46" t="s">
        <v>188</v>
      </c>
      <c r="B46">
        <f>VLOOKUP(A46,'[2]Opration TeamMember_ItemMaster_'!$B$9:$E$991,4,0)</f>
        <v>993</v>
      </c>
      <c r="C46">
        <v>0</v>
      </c>
    </row>
    <row r="47" spans="1:3" x14ac:dyDescent="0.3">
      <c r="A47" t="s">
        <v>179</v>
      </c>
      <c r="B47">
        <f>VLOOKUP(A47,'[2]Opration TeamMember_ItemMaster_'!$B$9:$E$991,4,0)</f>
        <v>911</v>
      </c>
      <c r="C47">
        <v>0</v>
      </c>
    </row>
    <row r="48" spans="1:3" x14ac:dyDescent="0.3">
      <c r="A48" t="s">
        <v>159</v>
      </c>
      <c r="B48">
        <f>VLOOKUP(A48,'[2]Opration TeamMember_ItemMaster_'!$B$9:$E$991,4,0)</f>
        <v>271</v>
      </c>
      <c r="C48">
        <v>10</v>
      </c>
    </row>
    <row r="49" spans="1:3" x14ac:dyDescent="0.3">
      <c r="A49" t="s">
        <v>161</v>
      </c>
      <c r="B49">
        <f>VLOOKUP(A49,'[2]Opration TeamMember_ItemMaster_'!$B$9:$E$991,4,0)</f>
        <v>300</v>
      </c>
      <c r="C49">
        <v>10</v>
      </c>
    </row>
    <row r="50" spans="1:3" x14ac:dyDescent="0.3">
      <c r="A50" t="s">
        <v>171</v>
      </c>
      <c r="B50">
        <f>VLOOKUP(A50,'[2]Opration TeamMember_ItemMaster_'!$B$9:$E$991,4,0)</f>
        <v>359</v>
      </c>
      <c r="C50">
        <v>10</v>
      </c>
    </row>
    <row r="51" spans="1:3" x14ac:dyDescent="0.3">
      <c r="A51" t="s">
        <v>172</v>
      </c>
      <c r="B51">
        <f>VLOOKUP(A51,'[2]Opration TeamMember_ItemMaster_'!$B$9:$E$991,4,0)</f>
        <v>360</v>
      </c>
      <c r="C51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3" width="8.664062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21875" style="20" bestFit="1" customWidth="1"/>
    <col min="29" max="29" width="7.44140625" bestFit="1" customWidth="1"/>
  </cols>
  <sheetData>
    <row r="1" spans="1:29" ht="15" thickBot="1" x14ac:dyDescent="0.35">
      <c r="A1" s="5"/>
      <c r="B1" s="82" t="s">
        <v>55</v>
      </c>
      <c r="C1" s="83"/>
      <c r="D1" s="83"/>
      <c r="E1" s="83"/>
      <c r="F1" s="83"/>
      <c r="G1" s="83"/>
      <c r="H1" s="83"/>
      <c r="I1" s="83"/>
      <c r="J1" s="84"/>
      <c r="K1" s="82" t="s">
        <v>56</v>
      </c>
      <c r="L1" s="83"/>
      <c r="M1" s="83"/>
      <c r="N1" s="83"/>
      <c r="O1" s="83"/>
      <c r="P1" s="83"/>
      <c r="Q1" s="83"/>
      <c r="R1" s="83"/>
      <c r="S1" s="84"/>
      <c r="T1" s="82" t="s">
        <v>13</v>
      </c>
      <c r="U1" s="83"/>
      <c r="V1" s="83"/>
      <c r="W1" s="83"/>
      <c r="X1" s="83"/>
      <c r="Y1" s="83"/>
      <c r="Z1" s="83"/>
      <c r="AA1" s="83"/>
      <c r="AB1" s="8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138</v>
      </c>
      <c r="B4" s="20">
        <v>10</v>
      </c>
      <c r="C4" s="20">
        <v>510</v>
      </c>
      <c r="D4" s="20">
        <v>0</v>
      </c>
      <c r="E4" s="28">
        <v>40</v>
      </c>
      <c r="F4" s="28">
        <v>0</v>
      </c>
      <c r="G4" s="28">
        <v>0</v>
      </c>
      <c r="H4" s="28">
        <v>0</v>
      </c>
      <c r="I4" s="28">
        <v>0</v>
      </c>
      <c r="J4" s="26">
        <v>480</v>
      </c>
      <c r="K4" s="27">
        <v>10</v>
      </c>
      <c r="L4" s="28">
        <v>510</v>
      </c>
      <c r="M4" s="28">
        <v>0</v>
      </c>
      <c r="N4" s="28">
        <v>40</v>
      </c>
      <c r="O4" s="28">
        <v>0</v>
      </c>
      <c r="P4" s="28">
        <v>0</v>
      </c>
      <c r="Q4" s="28">
        <v>0</v>
      </c>
      <c r="R4" s="28">
        <v>0</v>
      </c>
      <c r="S4" s="26">
        <v>480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139</v>
      </c>
      <c r="B5" s="20">
        <v>10</v>
      </c>
      <c r="C5" s="20">
        <v>1000</v>
      </c>
      <c r="D5" s="20">
        <v>0</v>
      </c>
      <c r="E5" s="20">
        <v>50</v>
      </c>
      <c r="F5" s="20">
        <v>0</v>
      </c>
      <c r="G5" s="20">
        <v>0</v>
      </c>
      <c r="H5" s="20">
        <v>0</v>
      </c>
      <c r="I5" s="20">
        <v>0</v>
      </c>
      <c r="J5" s="26">
        <v>960</v>
      </c>
      <c r="K5" s="27">
        <v>10</v>
      </c>
      <c r="L5" s="20">
        <v>1000</v>
      </c>
      <c r="M5" s="20">
        <v>0</v>
      </c>
      <c r="N5" s="20">
        <v>50</v>
      </c>
      <c r="O5" s="20">
        <v>0</v>
      </c>
      <c r="P5" s="20">
        <v>0</v>
      </c>
      <c r="Q5" s="20">
        <v>0</v>
      </c>
      <c r="R5" s="20">
        <v>0</v>
      </c>
      <c r="S5" s="26">
        <v>960</v>
      </c>
      <c r="T5" s="20">
        <f t="shared" ref="T5:T54" si="1">B5-K5</f>
        <v>0</v>
      </c>
      <c r="U5" s="20">
        <f t="shared" ref="U5:U54" si="2">C5-L5</f>
        <v>0</v>
      </c>
      <c r="V5" s="20">
        <f t="shared" ref="V5:V54" si="3">D5-M5</f>
        <v>0</v>
      </c>
      <c r="W5" s="20">
        <f t="shared" ref="W5:W54" si="4">E5-N5</f>
        <v>0</v>
      </c>
      <c r="X5" s="20">
        <f t="shared" ref="X5:X54" si="5">F5-O5</f>
        <v>0</v>
      </c>
      <c r="Y5" s="20">
        <f t="shared" ref="Y5:Y54" si="6">G5-P5</f>
        <v>0</v>
      </c>
      <c r="Z5" s="20">
        <f t="shared" ref="Z5:Z54" si="7">H5-Q5</f>
        <v>0</v>
      </c>
      <c r="AA5" s="20">
        <f t="shared" ref="AA5:AA54" si="8">I5-R5</f>
        <v>0</v>
      </c>
      <c r="AB5" s="20">
        <f t="shared" ref="AB5:AB54" si="9">J5-S5</f>
        <v>0</v>
      </c>
      <c r="AC5" s="17" t="str">
        <f t="shared" ref="AC5:AC54" si="10">IF(AND(T5=0,AB5=0),"Ok","Issue")</f>
        <v>Ok</v>
      </c>
    </row>
    <row r="6" spans="1:29" x14ac:dyDescent="0.3">
      <c r="A6" s="17" t="s">
        <v>140</v>
      </c>
      <c r="B6" s="20">
        <v>0</v>
      </c>
      <c r="C6" s="20">
        <v>3000</v>
      </c>
      <c r="D6" s="20">
        <v>0</v>
      </c>
      <c r="E6" s="20">
        <v>1000</v>
      </c>
      <c r="F6" s="20">
        <v>0</v>
      </c>
      <c r="G6" s="20">
        <v>0</v>
      </c>
      <c r="H6" s="20">
        <v>0</v>
      </c>
      <c r="I6" s="20">
        <v>0</v>
      </c>
      <c r="J6" s="26">
        <v>2000</v>
      </c>
      <c r="K6" s="27">
        <v>0</v>
      </c>
      <c r="L6" s="20">
        <v>3000</v>
      </c>
      <c r="M6" s="20">
        <v>0</v>
      </c>
      <c r="N6" s="20">
        <v>1000</v>
      </c>
      <c r="O6" s="20">
        <v>0</v>
      </c>
      <c r="P6" s="20">
        <v>0</v>
      </c>
      <c r="Q6" s="20">
        <v>0</v>
      </c>
      <c r="R6" s="20">
        <v>0</v>
      </c>
      <c r="S6" s="26">
        <v>2000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142</v>
      </c>
      <c r="B7" s="20">
        <v>0</v>
      </c>
      <c r="C7" s="20">
        <v>3700</v>
      </c>
      <c r="D7" s="20">
        <v>0</v>
      </c>
      <c r="E7" s="20">
        <v>1840</v>
      </c>
      <c r="F7" s="20">
        <v>0</v>
      </c>
      <c r="G7" s="20">
        <v>0</v>
      </c>
      <c r="H7" s="20">
        <v>0</v>
      </c>
      <c r="I7" s="20">
        <v>0</v>
      </c>
      <c r="J7" s="26">
        <v>1860</v>
      </c>
      <c r="K7" s="27">
        <v>0</v>
      </c>
      <c r="L7" s="20">
        <v>3700</v>
      </c>
      <c r="M7" s="20">
        <v>0</v>
      </c>
      <c r="N7" s="20">
        <v>1840</v>
      </c>
      <c r="O7" s="20">
        <v>0</v>
      </c>
      <c r="P7" s="20">
        <v>0</v>
      </c>
      <c r="Q7" s="20">
        <v>0</v>
      </c>
      <c r="R7" s="20">
        <v>0</v>
      </c>
      <c r="S7" s="26">
        <v>1860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141</v>
      </c>
      <c r="B8" s="20">
        <v>0</v>
      </c>
      <c r="C8" s="20">
        <v>800</v>
      </c>
      <c r="D8" s="20">
        <v>0</v>
      </c>
      <c r="E8" s="20">
        <v>40</v>
      </c>
      <c r="F8" s="20">
        <v>0</v>
      </c>
      <c r="G8" s="20">
        <v>0</v>
      </c>
      <c r="H8" s="20">
        <v>0</v>
      </c>
      <c r="I8" s="20">
        <v>0</v>
      </c>
      <c r="J8" s="26">
        <v>760</v>
      </c>
      <c r="K8" s="27">
        <v>0</v>
      </c>
      <c r="L8" s="20">
        <v>800</v>
      </c>
      <c r="M8" s="20">
        <v>0</v>
      </c>
      <c r="N8" s="20">
        <v>40</v>
      </c>
      <c r="O8" s="20">
        <v>0</v>
      </c>
      <c r="P8" s="20">
        <v>0</v>
      </c>
      <c r="Q8" s="20">
        <v>0</v>
      </c>
      <c r="R8" s="20">
        <v>0</v>
      </c>
      <c r="S8" s="26">
        <v>760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143</v>
      </c>
      <c r="B9" s="20">
        <v>430</v>
      </c>
      <c r="C9" s="20">
        <v>700</v>
      </c>
      <c r="D9" s="20">
        <v>0</v>
      </c>
      <c r="E9" s="20">
        <v>430</v>
      </c>
      <c r="F9" s="20">
        <v>0</v>
      </c>
      <c r="G9" s="20">
        <v>0</v>
      </c>
      <c r="H9" s="20">
        <v>0</v>
      </c>
      <c r="I9" s="20">
        <v>0</v>
      </c>
      <c r="J9" s="26">
        <v>700</v>
      </c>
      <c r="K9" s="27">
        <v>430</v>
      </c>
      <c r="L9" s="20">
        <v>700</v>
      </c>
      <c r="M9" s="20">
        <v>0</v>
      </c>
      <c r="N9" s="20">
        <v>430</v>
      </c>
      <c r="O9" s="20">
        <v>0</v>
      </c>
      <c r="P9" s="20">
        <v>0</v>
      </c>
      <c r="Q9" s="20">
        <v>0</v>
      </c>
      <c r="R9" s="20">
        <v>0</v>
      </c>
      <c r="S9" s="26">
        <v>700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144</v>
      </c>
      <c r="B10" s="20">
        <v>980</v>
      </c>
      <c r="C10" s="20">
        <v>620</v>
      </c>
      <c r="D10" s="20">
        <v>0</v>
      </c>
      <c r="E10" s="20">
        <v>960</v>
      </c>
      <c r="F10" s="20">
        <v>0</v>
      </c>
      <c r="G10" s="20">
        <v>0</v>
      </c>
      <c r="H10" s="20">
        <v>0</v>
      </c>
      <c r="I10" s="20">
        <v>0</v>
      </c>
      <c r="J10" s="26">
        <v>640</v>
      </c>
      <c r="K10" s="27">
        <v>980</v>
      </c>
      <c r="L10" s="20">
        <v>620</v>
      </c>
      <c r="M10" s="20">
        <v>0</v>
      </c>
      <c r="N10" s="20">
        <v>960</v>
      </c>
      <c r="O10" s="20">
        <v>0</v>
      </c>
      <c r="P10" s="20">
        <v>0</v>
      </c>
      <c r="Q10" s="20">
        <v>0</v>
      </c>
      <c r="R10" s="20">
        <v>0</v>
      </c>
      <c r="S10" s="26">
        <v>640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146</v>
      </c>
      <c r="B11" s="20">
        <v>0</v>
      </c>
      <c r="C11" s="20">
        <v>200</v>
      </c>
      <c r="D11" s="20">
        <v>0</v>
      </c>
      <c r="E11" s="20">
        <v>200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200</v>
      </c>
      <c r="M11" s="20">
        <v>0</v>
      </c>
      <c r="N11" s="20">
        <v>200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145</v>
      </c>
      <c r="B12" s="20">
        <v>600</v>
      </c>
      <c r="C12" s="20">
        <v>250</v>
      </c>
      <c r="D12" s="20">
        <v>600</v>
      </c>
      <c r="E12" s="20">
        <v>150</v>
      </c>
      <c r="F12" s="20">
        <v>0</v>
      </c>
      <c r="G12" s="20">
        <v>0</v>
      </c>
      <c r="H12" s="20">
        <v>0</v>
      </c>
      <c r="I12" s="20">
        <v>0</v>
      </c>
      <c r="J12" s="26">
        <v>100</v>
      </c>
      <c r="K12" s="27">
        <v>600</v>
      </c>
      <c r="L12" s="20">
        <v>-350</v>
      </c>
      <c r="M12" s="20">
        <v>0</v>
      </c>
      <c r="N12" s="20">
        <v>150</v>
      </c>
      <c r="O12" s="20">
        <v>0</v>
      </c>
      <c r="P12" s="20">
        <v>0</v>
      </c>
      <c r="Q12" s="20">
        <v>0</v>
      </c>
      <c r="R12" s="20">
        <v>0</v>
      </c>
      <c r="S12" s="26">
        <v>100</v>
      </c>
      <c r="T12" s="20">
        <f t="shared" si="1"/>
        <v>0</v>
      </c>
      <c r="U12" s="20">
        <f t="shared" si="2"/>
        <v>600</v>
      </c>
      <c r="V12" s="20">
        <f t="shared" si="3"/>
        <v>600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148</v>
      </c>
      <c r="B13" s="20">
        <v>0</v>
      </c>
      <c r="C13" s="20">
        <v>50</v>
      </c>
      <c r="D13" s="20">
        <v>0</v>
      </c>
      <c r="E13" s="20">
        <v>50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50</v>
      </c>
      <c r="M13" s="20">
        <v>0</v>
      </c>
      <c r="N13" s="20">
        <v>50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149</v>
      </c>
      <c r="B14" s="20">
        <v>0</v>
      </c>
      <c r="C14" s="20">
        <v>40</v>
      </c>
      <c r="D14" s="20">
        <v>0</v>
      </c>
      <c r="E14" s="20">
        <v>40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40</v>
      </c>
      <c r="M14" s="20">
        <v>0</v>
      </c>
      <c r="N14" s="20">
        <v>40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150</v>
      </c>
      <c r="B15" s="20">
        <v>550</v>
      </c>
      <c r="C15" s="20">
        <v>300</v>
      </c>
      <c r="D15" s="20">
        <v>500</v>
      </c>
      <c r="E15" s="20">
        <v>50</v>
      </c>
      <c r="F15" s="20">
        <v>0</v>
      </c>
      <c r="G15" s="20">
        <v>0</v>
      </c>
      <c r="H15" s="20">
        <v>0</v>
      </c>
      <c r="I15" s="20">
        <v>0</v>
      </c>
      <c r="J15" s="26">
        <v>300</v>
      </c>
      <c r="K15" s="27">
        <v>550</v>
      </c>
      <c r="L15" s="20">
        <v>-200</v>
      </c>
      <c r="M15" s="20">
        <v>0</v>
      </c>
      <c r="N15" s="20">
        <v>50</v>
      </c>
      <c r="O15" s="20">
        <v>0</v>
      </c>
      <c r="P15" s="20">
        <v>0</v>
      </c>
      <c r="Q15" s="20">
        <v>0</v>
      </c>
      <c r="R15" s="20">
        <v>0</v>
      </c>
      <c r="S15" s="26">
        <v>300</v>
      </c>
      <c r="T15" s="20">
        <f t="shared" si="1"/>
        <v>0</v>
      </c>
      <c r="U15" s="20">
        <f t="shared" si="2"/>
        <v>500</v>
      </c>
      <c r="V15" s="20">
        <f t="shared" si="3"/>
        <v>500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151</v>
      </c>
      <c r="B16" s="20">
        <v>15</v>
      </c>
      <c r="C16" s="20">
        <v>80</v>
      </c>
      <c r="D16" s="20">
        <v>0</v>
      </c>
      <c r="E16" s="20">
        <v>95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15</v>
      </c>
      <c r="L16" s="20">
        <v>80</v>
      </c>
      <c r="M16" s="20">
        <v>0</v>
      </c>
      <c r="N16" s="20">
        <v>95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154</v>
      </c>
      <c r="B17" s="20">
        <v>0</v>
      </c>
      <c r="C17" s="20">
        <v>80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80</v>
      </c>
      <c r="K17" s="27">
        <v>0</v>
      </c>
      <c r="L17" s="20">
        <v>80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80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153</v>
      </c>
      <c r="B18" s="20">
        <v>6</v>
      </c>
      <c r="C18" s="20">
        <v>0</v>
      </c>
      <c r="D18" s="20">
        <v>0</v>
      </c>
      <c r="E18" s="20">
        <v>4</v>
      </c>
      <c r="F18" s="20">
        <v>0</v>
      </c>
      <c r="G18" s="20">
        <v>0</v>
      </c>
      <c r="H18" s="20">
        <v>0</v>
      </c>
      <c r="I18" s="20">
        <v>0</v>
      </c>
      <c r="J18" s="26">
        <v>2</v>
      </c>
      <c r="K18" s="27">
        <v>6</v>
      </c>
      <c r="L18" s="20">
        <v>0</v>
      </c>
      <c r="M18" s="20">
        <v>0</v>
      </c>
      <c r="N18" s="20">
        <v>4</v>
      </c>
      <c r="O18" s="20">
        <v>0</v>
      </c>
      <c r="P18" s="20">
        <v>0</v>
      </c>
      <c r="Q18" s="20">
        <v>0</v>
      </c>
      <c r="R18" s="20">
        <v>0</v>
      </c>
      <c r="S18" s="26">
        <v>2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152</v>
      </c>
      <c r="B19" s="20">
        <v>0</v>
      </c>
      <c r="C19" s="20">
        <v>8</v>
      </c>
      <c r="D19" s="20">
        <v>0</v>
      </c>
      <c r="E19" s="20">
        <v>8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8</v>
      </c>
      <c r="M19" s="20">
        <v>0</v>
      </c>
      <c r="N19" s="20">
        <v>8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155</v>
      </c>
      <c r="B20" s="20">
        <v>50</v>
      </c>
      <c r="C20" s="20">
        <v>2800</v>
      </c>
      <c r="D20" s="20">
        <v>0</v>
      </c>
      <c r="E20" s="20">
        <v>1800</v>
      </c>
      <c r="F20" s="20">
        <v>0</v>
      </c>
      <c r="G20" s="20">
        <v>0</v>
      </c>
      <c r="H20" s="20">
        <v>0</v>
      </c>
      <c r="I20" s="20">
        <v>0</v>
      </c>
      <c r="J20" s="26">
        <v>1050</v>
      </c>
      <c r="K20" s="27">
        <v>50</v>
      </c>
      <c r="L20" s="20">
        <v>1900</v>
      </c>
      <c r="M20" s="20">
        <v>0</v>
      </c>
      <c r="N20" s="20">
        <v>1800</v>
      </c>
      <c r="O20" s="20">
        <v>0</v>
      </c>
      <c r="P20" s="20">
        <v>0</v>
      </c>
      <c r="Q20" s="20">
        <v>0</v>
      </c>
      <c r="R20" s="20">
        <v>0</v>
      </c>
      <c r="S20" s="26">
        <v>150</v>
      </c>
      <c r="T20" s="20">
        <f t="shared" si="1"/>
        <v>0</v>
      </c>
      <c r="U20" s="20">
        <f t="shared" si="2"/>
        <v>900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900</v>
      </c>
      <c r="AC20" t="s">
        <v>95</v>
      </c>
    </row>
    <row r="21" spans="1:29" x14ac:dyDescent="0.3">
      <c r="A21" s="17" t="s">
        <v>157</v>
      </c>
      <c r="B21" s="20">
        <v>0</v>
      </c>
      <c r="C21" s="20">
        <v>200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160</v>
      </c>
      <c r="K21" s="27">
        <v>0</v>
      </c>
      <c r="L21" s="20">
        <v>200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160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156</v>
      </c>
      <c r="B22" s="20">
        <v>240</v>
      </c>
      <c r="C22" s="20">
        <v>840</v>
      </c>
      <c r="D22" s="20">
        <v>240</v>
      </c>
      <c r="E22" s="20">
        <v>530</v>
      </c>
      <c r="F22" s="20">
        <v>0</v>
      </c>
      <c r="G22" s="20">
        <v>0</v>
      </c>
      <c r="H22" s="20">
        <v>0</v>
      </c>
      <c r="I22" s="20">
        <v>0</v>
      </c>
      <c r="J22" s="26">
        <v>310</v>
      </c>
      <c r="K22" s="27">
        <v>240</v>
      </c>
      <c r="L22" s="20">
        <v>400</v>
      </c>
      <c r="M22" s="20">
        <v>0</v>
      </c>
      <c r="N22" s="20">
        <v>530</v>
      </c>
      <c r="O22" s="20">
        <v>0</v>
      </c>
      <c r="P22" s="20">
        <v>0</v>
      </c>
      <c r="Q22" s="20">
        <v>0</v>
      </c>
      <c r="R22" s="20">
        <v>0</v>
      </c>
      <c r="S22" s="26">
        <v>110</v>
      </c>
      <c r="T22" s="20">
        <f t="shared" si="1"/>
        <v>0</v>
      </c>
      <c r="U22" s="20">
        <f t="shared" si="2"/>
        <v>440</v>
      </c>
      <c r="V22" s="20">
        <f t="shared" si="3"/>
        <v>240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200</v>
      </c>
      <c r="AC22" t="s">
        <v>95</v>
      </c>
    </row>
    <row r="23" spans="1:29" x14ac:dyDescent="0.3">
      <c r="A23" s="17" t="s">
        <v>158</v>
      </c>
      <c r="B23" s="20">
        <v>0</v>
      </c>
      <c r="C23" s="20">
        <v>250</v>
      </c>
      <c r="D23" s="20">
        <v>50</v>
      </c>
      <c r="E23" s="20">
        <v>200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200</v>
      </c>
      <c r="M23" s="20">
        <v>0</v>
      </c>
      <c r="N23" s="20">
        <v>200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50</v>
      </c>
      <c r="V23" s="20">
        <f t="shared" si="3"/>
        <v>50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182</v>
      </c>
      <c r="B24" s="20">
        <v>0</v>
      </c>
      <c r="C24" s="20">
        <v>7680</v>
      </c>
      <c r="D24" s="20">
        <v>221</v>
      </c>
      <c r="E24" s="20">
        <v>7459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7">
        <v>0</v>
      </c>
      <c r="L24" s="20">
        <v>7459</v>
      </c>
      <c r="M24" s="20">
        <v>0</v>
      </c>
      <c r="N24" s="20">
        <v>7459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2"/>
        <v>221</v>
      </c>
      <c r="V24" s="20">
        <f t="shared" si="3"/>
        <v>221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184</v>
      </c>
      <c r="B25" s="20">
        <v>0</v>
      </c>
      <c r="C25" s="20">
        <v>2000</v>
      </c>
      <c r="D25" s="20">
        <v>1031</v>
      </c>
      <c r="E25" s="20">
        <v>969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969</v>
      </c>
      <c r="M25" s="20">
        <v>0</v>
      </c>
      <c r="N25" s="20">
        <v>969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1031</v>
      </c>
      <c r="V25" s="20">
        <f t="shared" si="3"/>
        <v>1031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181</v>
      </c>
      <c r="B26" s="20">
        <v>0</v>
      </c>
      <c r="C26" s="20">
        <v>1489</v>
      </c>
      <c r="D26" s="20">
        <v>242</v>
      </c>
      <c r="E26" s="20">
        <v>1247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1247</v>
      </c>
      <c r="M26" s="20">
        <v>0</v>
      </c>
      <c r="N26" s="20">
        <v>1247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"/>
        <v>0</v>
      </c>
      <c r="U26" s="20">
        <f t="shared" si="2"/>
        <v>242</v>
      </c>
      <c r="V26" s="20">
        <f t="shared" si="3"/>
        <v>242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180</v>
      </c>
      <c r="B27" s="20">
        <v>0</v>
      </c>
      <c r="C27" s="20">
        <v>450</v>
      </c>
      <c r="D27" s="20">
        <v>0</v>
      </c>
      <c r="E27" s="20">
        <v>450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450</v>
      </c>
      <c r="M27" s="20">
        <v>0</v>
      </c>
      <c r="N27" s="20">
        <v>450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160</v>
      </c>
      <c r="B28" s="20">
        <v>180</v>
      </c>
      <c r="C28" s="20">
        <v>0</v>
      </c>
      <c r="D28" s="20">
        <v>100</v>
      </c>
      <c r="E28" s="20">
        <v>60</v>
      </c>
      <c r="F28" s="20">
        <v>0</v>
      </c>
      <c r="G28" s="20">
        <v>0</v>
      </c>
      <c r="H28" s="20">
        <v>0</v>
      </c>
      <c r="I28" s="20">
        <v>0</v>
      </c>
      <c r="J28" s="26">
        <v>20</v>
      </c>
      <c r="K28" s="27">
        <v>180</v>
      </c>
      <c r="L28" s="20">
        <v>-100</v>
      </c>
      <c r="M28" s="20">
        <v>0</v>
      </c>
      <c r="N28" s="20">
        <v>60</v>
      </c>
      <c r="O28" s="20">
        <v>0</v>
      </c>
      <c r="P28" s="20">
        <v>0</v>
      </c>
      <c r="Q28" s="20">
        <v>0</v>
      </c>
      <c r="R28" s="20">
        <v>0</v>
      </c>
      <c r="S28" s="26">
        <v>20</v>
      </c>
      <c r="T28" s="20">
        <f t="shared" si="1"/>
        <v>0</v>
      </c>
      <c r="U28" s="20">
        <f t="shared" si="2"/>
        <v>100</v>
      </c>
      <c r="V28" s="20">
        <f t="shared" si="3"/>
        <v>100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163</v>
      </c>
      <c r="B29" s="20">
        <v>0</v>
      </c>
      <c r="C29" s="20">
        <v>400</v>
      </c>
      <c r="D29" s="20">
        <v>0</v>
      </c>
      <c r="E29" s="20">
        <v>360</v>
      </c>
      <c r="F29" s="20">
        <v>0</v>
      </c>
      <c r="G29" s="20">
        <v>0</v>
      </c>
      <c r="H29" s="20">
        <v>0</v>
      </c>
      <c r="I29" s="20">
        <v>0</v>
      </c>
      <c r="J29" s="26">
        <v>40</v>
      </c>
      <c r="K29" s="27">
        <v>0</v>
      </c>
      <c r="L29" s="20">
        <v>400</v>
      </c>
      <c r="M29" s="20">
        <v>0</v>
      </c>
      <c r="N29" s="20">
        <v>360</v>
      </c>
      <c r="O29" s="20">
        <v>0</v>
      </c>
      <c r="P29" s="20">
        <v>0</v>
      </c>
      <c r="Q29" s="20">
        <v>0</v>
      </c>
      <c r="R29" s="20">
        <v>0</v>
      </c>
      <c r="S29" s="26">
        <v>40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162</v>
      </c>
      <c r="B30" s="20">
        <v>0</v>
      </c>
      <c r="C30" s="20">
        <v>6300</v>
      </c>
      <c r="D30" s="20">
        <v>0</v>
      </c>
      <c r="E30" s="20">
        <v>5800</v>
      </c>
      <c r="F30" s="20">
        <v>0</v>
      </c>
      <c r="G30" s="20">
        <v>0</v>
      </c>
      <c r="H30" s="20">
        <v>0</v>
      </c>
      <c r="I30" s="20">
        <v>0</v>
      </c>
      <c r="J30" s="26">
        <v>500</v>
      </c>
      <c r="K30" s="27">
        <v>0</v>
      </c>
      <c r="L30" s="20">
        <v>6300</v>
      </c>
      <c r="M30" s="20">
        <v>0</v>
      </c>
      <c r="N30" s="20">
        <v>5800</v>
      </c>
      <c r="O30" s="20">
        <v>0</v>
      </c>
      <c r="P30" s="20">
        <v>0</v>
      </c>
      <c r="Q30" s="20">
        <v>0</v>
      </c>
      <c r="R30" s="20">
        <v>0</v>
      </c>
      <c r="S30" s="26">
        <v>500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164</v>
      </c>
      <c r="B31" s="20">
        <v>55</v>
      </c>
      <c r="C31" s="20">
        <v>0</v>
      </c>
      <c r="D31" s="20">
        <v>0</v>
      </c>
      <c r="E31" s="20">
        <v>55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55</v>
      </c>
      <c r="L31" s="20">
        <v>0</v>
      </c>
      <c r="M31" s="20">
        <v>0</v>
      </c>
      <c r="N31" s="20">
        <v>55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167</v>
      </c>
      <c r="B32" s="20">
        <v>200</v>
      </c>
      <c r="C32" s="20">
        <v>740</v>
      </c>
      <c r="D32" s="20">
        <v>250</v>
      </c>
      <c r="E32" s="20">
        <v>590</v>
      </c>
      <c r="F32" s="20">
        <v>0</v>
      </c>
      <c r="G32" s="20">
        <v>0</v>
      </c>
      <c r="H32" s="20">
        <v>0</v>
      </c>
      <c r="I32" s="20">
        <v>0</v>
      </c>
      <c r="J32" s="26">
        <v>100</v>
      </c>
      <c r="K32" s="27">
        <v>200</v>
      </c>
      <c r="L32" s="20">
        <v>490</v>
      </c>
      <c r="M32" s="20">
        <v>0</v>
      </c>
      <c r="N32" s="20">
        <v>590</v>
      </c>
      <c r="O32" s="20">
        <v>0</v>
      </c>
      <c r="P32" s="20">
        <v>0</v>
      </c>
      <c r="Q32" s="20">
        <v>0</v>
      </c>
      <c r="R32" s="20">
        <v>0</v>
      </c>
      <c r="S32" s="26">
        <v>100</v>
      </c>
      <c r="T32" s="20">
        <f t="shared" si="1"/>
        <v>0</v>
      </c>
      <c r="U32" s="20">
        <f t="shared" si="2"/>
        <v>250</v>
      </c>
      <c r="V32" s="20">
        <f t="shared" si="3"/>
        <v>250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168</v>
      </c>
      <c r="B33" s="20">
        <v>0</v>
      </c>
      <c r="C33" s="20">
        <v>20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20</v>
      </c>
      <c r="K33" s="27">
        <v>0</v>
      </c>
      <c r="L33" s="20">
        <v>20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20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169</v>
      </c>
      <c r="B34" s="20">
        <v>500</v>
      </c>
      <c r="C34" s="20">
        <v>1040</v>
      </c>
      <c r="D34" s="20">
        <v>0</v>
      </c>
      <c r="E34" s="20">
        <v>1220</v>
      </c>
      <c r="F34" s="20">
        <v>0</v>
      </c>
      <c r="G34" s="20">
        <v>0</v>
      </c>
      <c r="H34" s="20">
        <v>0</v>
      </c>
      <c r="I34" s="20">
        <v>0</v>
      </c>
      <c r="J34" s="26">
        <v>320</v>
      </c>
      <c r="K34" s="27">
        <v>500</v>
      </c>
      <c r="L34" s="20">
        <v>1040</v>
      </c>
      <c r="M34" s="20">
        <v>0</v>
      </c>
      <c r="N34" s="20">
        <v>1220</v>
      </c>
      <c r="O34" s="20">
        <v>0</v>
      </c>
      <c r="P34" s="20">
        <v>0</v>
      </c>
      <c r="Q34" s="20">
        <v>0</v>
      </c>
      <c r="R34" s="20">
        <v>0</v>
      </c>
      <c r="S34" s="26">
        <v>320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165</v>
      </c>
      <c r="B35" s="20">
        <v>0</v>
      </c>
      <c r="C35" s="20">
        <v>241</v>
      </c>
      <c r="D35" s="20">
        <v>0</v>
      </c>
      <c r="E35" s="20">
        <v>236</v>
      </c>
      <c r="F35" s="20">
        <v>0</v>
      </c>
      <c r="G35" s="20">
        <v>0</v>
      </c>
      <c r="H35" s="20">
        <v>0</v>
      </c>
      <c r="I35" s="20">
        <v>0</v>
      </c>
      <c r="J35" s="26">
        <v>5</v>
      </c>
      <c r="K35" s="27">
        <v>0</v>
      </c>
      <c r="L35" s="20">
        <v>241</v>
      </c>
      <c r="M35" s="20">
        <v>0</v>
      </c>
      <c r="N35" s="20">
        <v>236</v>
      </c>
      <c r="O35" s="20">
        <v>0</v>
      </c>
      <c r="P35" s="20">
        <v>0</v>
      </c>
      <c r="Q35" s="20">
        <v>0</v>
      </c>
      <c r="R35" s="20">
        <v>0</v>
      </c>
      <c r="S35" s="26">
        <v>5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166</v>
      </c>
      <c r="B36" s="20">
        <v>160</v>
      </c>
      <c r="C36" s="20">
        <v>1800</v>
      </c>
      <c r="D36" s="20">
        <v>0</v>
      </c>
      <c r="E36" s="20">
        <v>1788</v>
      </c>
      <c r="F36" s="20">
        <v>0</v>
      </c>
      <c r="G36" s="20">
        <v>0</v>
      </c>
      <c r="H36" s="20">
        <v>0</v>
      </c>
      <c r="I36" s="20">
        <v>0</v>
      </c>
      <c r="J36" s="26">
        <v>172</v>
      </c>
      <c r="K36" s="27">
        <v>160</v>
      </c>
      <c r="L36" s="20">
        <v>1800</v>
      </c>
      <c r="M36" s="20">
        <v>0</v>
      </c>
      <c r="N36" s="20">
        <v>1788</v>
      </c>
      <c r="O36" s="20">
        <v>0</v>
      </c>
      <c r="P36" s="20">
        <v>0</v>
      </c>
      <c r="Q36" s="20">
        <v>0</v>
      </c>
      <c r="R36" s="20">
        <v>0</v>
      </c>
      <c r="S36" s="26">
        <v>172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170</v>
      </c>
      <c r="B37" s="20">
        <v>0</v>
      </c>
      <c r="C37" s="20">
        <v>75</v>
      </c>
      <c r="D37" s="20">
        <v>0</v>
      </c>
      <c r="E37" s="20">
        <v>50</v>
      </c>
      <c r="F37" s="20">
        <v>0</v>
      </c>
      <c r="G37" s="20">
        <v>0</v>
      </c>
      <c r="H37" s="20">
        <v>0</v>
      </c>
      <c r="I37" s="20">
        <v>0</v>
      </c>
      <c r="J37" s="26">
        <v>25</v>
      </c>
      <c r="K37" s="27">
        <v>0</v>
      </c>
      <c r="L37" s="20">
        <v>75</v>
      </c>
      <c r="M37" s="20">
        <v>0</v>
      </c>
      <c r="N37" s="20">
        <v>50</v>
      </c>
      <c r="O37" s="20">
        <v>0</v>
      </c>
      <c r="P37" s="20">
        <v>0</v>
      </c>
      <c r="Q37" s="20">
        <v>0</v>
      </c>
      <c r="R37" s="20">
        <v>0</v>
      </c>
      <c r="S37" s="26">
        <v>25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174</v>
      </c>
      <c r="B38" s="20">
        <v>220</v>
      </c>
      <c r="C38" s="20">
        <v>400</v>
      </c>
      <c r="D38" s="20">
        <v>260</v>
      </c>
      <c r="E38" s="20">
        <v>350</v>
      </c>
      <c r="F38" s="20">
        <v>0</v>
      </c>
      <c r="G38" s="20">
        <v>0</v>
      </c>
      <c r="H38" s="20">
        <v>0</v>
      </c>
      <c r="I38" s="20">
        <v>0</v>
      </c>
      <c r="J38" s="26">
        <v>10</v>
      </c>
      <c r="K38" s="27">
        <v>220</v>
      </c>
      <c r="L38" s="20">
        <v>140</v>
      </c>
      <c r="M38" s="20">
        <v>0</v>
      </c>
      <c r="N38" s="20">
        <v>350</v>
      </c>
      <c r="O38" s="20">
        <v>0</v>
      </c>
      <c r="P38" s="20">
        <v>0</v>
      </c>
      <c r="Q38" s="20">
        <v>0</v>
      </c>
      <c r="R38" s="20">
        <v>0</v>
      </c>
      <c r="S38" s="26">
        <v>10</v>
      </c>
      <c r="T38" s="20">
        <f t="shared" si="1"/>
        <v>0</v>
      </c>
      <c r="U38" s="20">
        <f t="shared" si="2"/>
        <v>260</v>
      </c>
      <c r="V38" s="20">
        <f t="shared" si="3"/>
        <v>260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173</v>
      </c>
      <c r="B39" s="20">
        <v>1600</v>
      </c>
      <c r="C39" s="20">
        <v>3280</v>
      </c>
      <c r="D39" s="20">
        <v>2480</v>
      </c>
      <c r="E39" s="20">
        <v>2040</v>
      </c>
      <c r="F39" s="20">
        <v>0</v>
      </c>
      <c r="G39" s="20">
        <v>0</v>
      </c>
      <c r="H39" s="20">
        <v>0</v>
      </c>
      <c r="I39" s="20">
        <v>0</v>
      </c>
      <c r="J39" s="26">
        <v>360</v>
      </c>
      <c r="K39" s="27">
        <v>1600</v>
      </c>
      <c r="L39" s="20">
        <v>800</v>
      </c>
      <c r="M39" s="20">
        <v>0</v>
      </c>
      <c r="N39" s="20">
        <v>2040</v>
      </c>
      <c r="O39" s="20">
        <v>0</v>
      </c>
      <c r="P39" s="20">
        <v>0</v>
      </c>
      <c r="Q39" s="20">
        <v>0</v>
      </c>
      <c r="R39" s="20">
        <v>0</v>
      </c>
      <c r="S39" s="26">
        <v>360</v>
      </c>
      <c r="T39" s="20">
        <f t="shared" si="1"/>
        <v>0</v>
      </c>
      <c r="U39" s="20">
        <f t="shared" si="2"/>
        <v>2480</v>
      </c>
      <c r="V39" s="20">
        <f t="shared" si="3"/>
        <v>2480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185</v>
      </c>
      <c r="B40" s="20">
        <v>0</v>
      </c>
      <c r="C40" s="20">
        <v>11780</v>
      </c>
      <c r="D40" s="20">
        <v>0</v>
      </c>
      <c r="E40" s="20">
        <v>11793</v>
      </c>
      <c r="F40" s="20">
        <v>13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11780</v>
      </c>
      <c r="M40" s="20">
        <v>0</v>
      </c>
      <c r="N40" s="20">
        <v>11780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13</v>
      </c>
      <c r="X40" s="20">
        <f t="shared" si="5"/>
        <v>13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187</v>
      </c>
      <c r="B41" s="20">
        <v>0</v>
      </c>
      <c r="C41" s="20">
        <v>320</v>
      </c>
      <c r="D41" s="20">
        <v>114</v>
      </c>
      <c r="E41" s="20">
        <v>206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206</v>
      </c>
      <c r="M41" s="20">
        <v>0</v>
      </c>
      <c r="N41" s="20">
        <v>206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"/>
        <v>0</v>
      </c>
      <c r="U41" s="20">
        <f t="shared" si="2"/>
        <v>114</v>
      </c>
      <c r="V41" s="20">
        <f t="shared" si="3"/>
        <v>114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175</v>
      </c>
      <c r="B42" s="20">
        <v>0</v>
      </c>
      <c r="C42" s="20">
        <v>20</v>
      </c>
      <c r="D42" s="20">
        <v>0</v>
      </c>
      <c r="E42" s="20">
        <v>20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20</v>
      </c>
      <c r="M42" s="20">
        <v>0</v>
      </c>
      <c r="N42" s="20">
        <v>20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176</v>
      </c>
      <c r="B43" s="20">
        <v>0</v>
      </c>
      <c r="C43" s="20">
        <v>150</v>
      </c>
      <c r="D43" s="20">
        <v>70</v>
      </c>
      <c r="E43" s="20">
        <v>75</v>
      </c>
      <c r="F43" s="20">
        <v>0</v>
      </c>
      <c r="G43" s="20">
        <v>0</v>
      </c>
      <c r="H43" s="20">
        <v>0</v>
      </c>
      <c r="I43" s="20">
        <v>0</v>
      </c>
      <c r="J43" s="20">
        <v>5</v>
      </c>
      <c r="K43" s="27">
        <v>0</v>
      </c>
      <c r="L43" s="20">
        <v>80</v>
      </c>
      <c r="M43" s="20">
        <v>0</v>
      </c>
      <c r="N43" s="20">
        <v>75</v>
      </c>
      <c r="O43" s="20">
        <v>0</v>
      </c>
      <c r="P43" s="20">
        <v>0</v>
      </c>
      <c r="Q43" s="20">
        <v>0</v>
      </c>
      <c r="R43" s="20">
        <v>0</v>
      </c>
      <c r="S43" s="26">
        <v>5</v>
      </c>
      <c r="T43" s="20">
        <f t="shared" si="1"/>
        <v>0</v>
      </c>
      <c r="U43" s="20">
        <f t="shared" si="2"/>
        <v>70</v>
      </c>
      <c r="V43" s="20">
        <f t="shared" si="3"/>
        <v>70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178</v>
      </c>
      <c r="B44" s="20">
        <v>0</v>
      </c>
      <c r="C44" s="20">
        <v>220</v>
      </c>
      <c r="D44" s="20">
        <v>160</v>
      </c>
      <c r="E44" s="20">
        <v>50</v>
      </c>
      <c r="F44" s="20">
        <v>0</v>
      </c>
      <c r="G44" s="20">
        <v>0</v>
      </c>
      <c r="H44" s="20">
        <v>0</v>
      </c>
      <c r="I44" s="20">
        <v>0</v>
      </c>
      <c r="J44" s="26">
        <v>10</v>
      </c>
      <c r="K44" s="27">
        <v>0</v>
      </c>
      <c r="L44" s="20">
        <v>60</v>
      </c>
      <c r="M44" s="20">
        <v>0</v>
      </c>
      <c r="N44" s="20">
        <v>50</v>
      </c>
      <c r="O44" s="20">
        <v>0</v>
      </c>
      <c r="P44" s="20">
        <v>0</v>
      </c>
      <c r="Q44" s="20">
        <v>0</v>
      </c>
      <c r="R44" s="20">
        <v>0</v>
      </c>
      <c r="S44" s="26">
        <v>10</v>
      </c>
      <c r="T44" s="20">
        <f t="shared" si="1"/>
        <v>0</v>
      </c>
      <c r="U44" s="20">
        <f t="shared" si="2"/>
        <v>160</v>
      </c>
      <c r="V44" s="20">
        <f t="shared" si="3"/>
        <v>160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177</v>
      </c>
      <c r="B45" s="20">
        <v>0</v>
      </c>
      <c r="C45" s="20">
        <v>40</v>
      </c>
      <c r="D45" s="20">
        <v>0</v>
      </c>
      <c r="E45" s="20">
        <v>20</v>
      </c>
      <c r="F45" s="20">
        <v>0</v>
      </c>
      <c r="G45" s="20">
        <v>0</v>
      </c>
      <c r="H45" s="20">
        <v>0</v>
      </c>
      <c r="I45" s="20">
        <v>0</v>
      </c>
      <c r="J45" s="26">
        <v>20</v>
      </c>
      <c r="K45" s="27">
        <v>0</v>
      </c>
      <c r="L45" s="20">
        <v>40</v>
      </c>
      <c r="M45" s="20">
        <v>0</v>
      </c>
      <c r="N45" s="20">
        <v>20</v>
      </c>
      <c r="O45" s="20">
        <v>0</v>
      </c>
      <c r="P45" s="20">
        <v>0</v>
      </c>
      <c r="Q45" s="20">
        <v>0</v>
      </c>
      <c r="R45" s="20">
        <v>0</v>
      </c>
      <c r="S45" s="26">
        <v>20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183</v>
      </c>
      <c r="B46" s="20">
        <v>0</v>
      </c>
      <c r="C46" s="20">
        <v>744</v>
      </c>
      <c r="D46" s="20">
        <v>0</v>
      </c>
      <c r="E46" s="20">
        <v>744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744</v>
      </c>
      <c r="M46" s="20">
        <v>0</v>
      </c>
      <c r="N46" s="20">
        <v>744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186</v>
      </c>
      <c r="B47" s="20">
        <v>0</v>
      </c>
      <c r="C47" s="20">
        <v>6600</v>
      </c>
      <c r="D47" s="20">
        <v>554</v>
      </c>
      <c r="E47" s="20">
        <v>6203</v>
      </c>
      <c r="F47" s="20">
        <v>157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6046</v>
      </c>
      <c r="M47" s="20">
        <v>0</v>
      </c>
      <c r="N47" s="20">
        <v>6046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554</v>
      </c>
      <c r="V47" s="20">
        <f t="shared" si="3"/>
        <v>554</v>
      </c>
      <c r="W47" s="20">
        <f t="shared" si="4"/>
        <v>157</v>
      </c>
      <c r="X47" s="20">
        <f t="shared" si="5"/>
        <v>157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147</v>
      </c>
      <c r="B48" s="20">
        <v>0</v>
      </c>
      <c r="C48" s="20">
        <v>840</v>
      </c>
      <c r="D48" s="20">
        <v>0</v>
      </c>
      <c r="E48" s="20">
        <v>60</v>
      </c>
      <c r="F48" s="20">
        <v>0</v>
      </c>
      <c r="G48" s="20">
        <v>0</v>
      </c>
      <c r="H48" s="20">
        <v>0</v>
      </c>
      <c r="I48" s="20">
        <v>0</v>
      </c>
      <c r="J48" s="26">
        <v>780</v>
      </c>
      <c r="K48" s="27">
        <v>0</v>
      </c>
      <c r="L48" s="20">
        <v>840</v>
      </c>
      <c r="M48" s="20">
        <v>0</v>
      </c>
      <c r="N48" s="20">
        <v>60</v>
      </c>
      <c r="O48" s="20">
        <v>0</v>
      </c>
      <c r="P48" s="20">
        <v>0</v>
      </c>
      <c r="Q48" s="20">
        <v>0</v>
      </c>
      <c r="R48" s="20">
        <v>0</v>
      </c>
      <c r="S48" s="26">
        <v>780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188</v>
      </c>
      <c r="B49" s="20">
        <v>0</v>
      </c>
      <c r="C49" s="20">
        <v>17320</v>
      </c>
      <c r="D49" s="20">
        <v>668</v>
      </c>
      <c r="E49" s="20">
        <v>16809</v>
      </c>
      <c r="F49" s="20">
        <v>157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16652</v>
      </c>
      <c r="M49" s="20">
        <v>0</v>
      </c>
      <c r="N49" s="20">
        <v>16652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"/>
        <v>0</v>
      </c>
      <c r="U49" s="20">
        <f t="shared" si="2"/>
        <v>668</v>
      </c>
      <c r="V49" s="20">
        <f t="shared" si="3"/>
        <v>668</v>
      </c>
      <c r="W49" s="20">
        <f t="shared" si="4"/>
        <v>157</v>
      </c>
      <c r="X49" s="20">
        <f t="shared" si="5"/>
        <v>157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179</v>
      </c>
      <c r="B50" s="20">
        <v>0</v>
      </c>
      <c r="C50" s="20">
        <v>60</v>
      </c>
      <c r="D50" s="20">
        <v>0</v>
      </c>
      <c r="E50" s="20">
        <v>60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60</v>
      </c>
      <c r="M50" s="20">
        <v>0</v>
      </c>
      <c r="N50" s="20">
        <v>60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159</v>
      </c>
      <c r="B51" s="20">
        <v>10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10</v>
      </c>
      <c r="K51" s="27">
        <v>10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161</v>
      </c>
      <c r="B52" s="20">
        <v>10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10</v>
      </c>
      <c r="K52" s="27">
        <v>10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10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171</v>
      </c>
      <c r="B53" s="20">
        <v>10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10</v>
      </c>
      <c r="K53" s="27">
        <v>10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10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ht="15" thickBot="1" x14ac:dyDescent="0.35">
      <c r="A54" s="17" t="s">
        <v>172</v>
      </c>
      <c r="B54" s="20">
        <v>40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40</v>
      </c>
      <c r="K54" s="27">
        <v>40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40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s="37" customFormat="1" ht="16.2" thickBot="1" x14ac:dyDescent="0.35">
      <c r="A55" s="32" t="s">
        <v>19</v>
      </c>
      <c r="B55" s="33">
        <f>SUM(B4:B54)</f>
        <v>5876</v>
      </c>
      <c r="C55" s="33">
        <f>SUM(C4:C54)</f>
        <v>79437</v>
      </c>
      <c r="D55" s="33">
        <f>SUM(D4:D54)</f>
        <v>7540</v>
      </c>
      <c r="E55" s="33">
        <f>SUM(E4:E54)</f>
        <v>66241</v>
      </c>
      <c r="F55" s="33">
        <f>SUM(F4:F54)</f>
        <v>327</v>
      </c>
      <c r="G55" s="33">
        <f>SUM(G4:G54)</f>
        <v>0</v>
      </c>
      <c r="H55" s="33">
        <f>SUM(H4:H54)</f>
        <v>0</v>
      </c>
      <c r="I55" s="33">
        <f>SUM(I4:I54)</f>
        <v>0</v>
      </c>
      <c r="J55" s="34">
        <f>SUM(J4:J54)</f>
        <v>11859</v>
      </c>
      <c r="K55" s="35">
        <f>SUM(K4:K54)</f>
        <v>5876</v>
      </c>
      <c r="L55" s="33">
        <f>SUM(L4:L54)</f>
        <v>70797</v>
      </c>
      <c r="M55" s="33">
        <f>SUM(M4:M54)</f>
        <v>0</v>
      </c>
      <c r="N55" s="33">
        <f>SUM(N4:N54)</f>
        <v>65914</v>
      </c>
      <c r="O55" s="33">
        <f>SUM(O4:O54)</f>
        <v>0</v>
      </c>
      <c r="P55" s="33">
        <f>SUM(P4:P54)</f>
        <v>0</v>
      </c>
      <c r="Q55" s="33">
        <f>SUM(Q4:Q54)</f>
        <v>0</v>
      </c>
      <c r="R55" s="33">
        <f>SUM(R4:R54)</f>
        <v>0</v>
      </c>
      <c r="S55" s="34">
        <f>SUM(S4:S54)</f>
        <v>10759</v>
      </c>
      <c r="T55" s="33">
        <f>SUM(T4:T54)</f>
        <v>0</v>
      </c>
      <c r="U55" s="33">
        <f>SUM(U4:U54)</f>
        <v>8640</v>
      </c>
      <c r="V55" s="33">
        <f>SUM(V4:V54)</f>
        <v>7540</v>
      </c>
      <c r="W55" s="33">
        <f>SUM(W4:W54)</f>
        <v>327</v>
      </c>
      <c r="X55" s="33">
        <f>SUM(X4:X54)</f>
        <v>327</v>
      </c>
      <c r="Y55" s="33">
        <f>SUM(Y4:Y54)</f>
        <v>0</v>
      </c>
      <c r="Z55" s="33">
        <f>SUM(Z4:Z54)</f>
        <v>0</v>
      </c>
      <c r="AA55" s="33">
        <f>SUM(AA4:AA54)</f>
        <v>0</v>
      </c>
      <c r="AB55" s="34">
        <f>SUM(AB4:AB54)</f>
        <v>1100</v>
      </c>
      <c r="AC55" s="36"/>
    </row>
  </sheetData>
  <mergeCells count="3">
    <mergeCell ref="B1:J1"/>
    <mergeCell ref="K1:S1"/>
    <mergeCell ref="T1:AB1"/>
  </mergeCells>
  <conditionalFormatting sqref="A55:A1048576 A1:A4">
    <cfRule type="duplicateValues" dxfId="14" priority="155"/>
  </conditionalFormatting>
  <conditionalFormatting sqref="A43">
    <cfRule type="duplicateValues" dxfId="13" priority="12"/>
  </conditionalFormatting>
  <conditionalFormatting sqref="A44">
    <cfRule type="duplicateValues" dxfId="12" priority="13"/>
  </conditionalFormatting>
  <conditionalFormatting sqref="A45:A48">
    <cfRule type="duplicateValues" dxfId="11" priority="14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49:A54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2021-01-12T07:22:41Z</dcterms:modified>
</cp:coreProperties>
</file>