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7041-MULLAPUDI ENTERPRISES\"/>
    </mc:Choice>
  </mc:AlternateContent>
  <xr:revisionPtr revIDLastSave="0" documentId="13_ncr:1_{C879A2BB-4B87-4FE8-86BE-512E8DC561F6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working'!$A$1:$G$21</definedName>
    <definedName name="_xlnm._FilterDatabase" localSheetId="5" hidden="1">Reco!$A$3:$AC$25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6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F7" i="5"/>
  <c r="F18" i="5"/>
  <c r="F16" i="5"/>
  <c r="F11" i="5"/>
  <c r="F8" i="5"/>
  <c r="F6" i="5"/>
  <c r="F4" i="5"/>
  <c r="F13" i="5"/>
  <c r="F5" i="5"/>
  <c r="F3" i="5"/>
  <c r="F9" i="5"/>
  <c r="F10" i="5"/>
  <c r="F12" i="5"/>
  <c r="F14" i="5"/>
  <c r="F15" i="5"/>
  <c r="F17" i="5"/>
  <c r="F19" i="5"/>
  <c r="F20" i="5"/>
  <c r="F21" i="5"/>
  <c r="F2" i="5"/>
  <c r="G33" i="1"/>
  <c r="J33" i="1" s="1"/>
  <c r="K33" i="1" s="1"/>
  <c r="F33" i="1"/>
  <c r="H33" i="1" s="1"/>
  <c r="J32" i="1"/>
  <c r="K32" i="1" s="1"/>
  <c r="I32" i="1"/>
  <c r="G32" i="1"/>
  <c r="F32" i="1"/>
  <c r="H32" i="1" s="1"/>
  <c r="H31" i="1"/>
  <c r="G31" i="1"/>
  <c r="J31" i="1" s="1"/>
  <c r="K31" i="1" s="1"/>
  <c r="F31" i="1"/>
  <c r="I30" i="1"/>
  <c r="G30" i="1"/>
  <c r="F30" i="1"/>
  <c r="J30" i="1" s="1"/>
  <c r="K30" i="1" s="1"/>
  <c r="K29" i="1"/>
  <c r="J29" i="1"/>
  <c r="G29" i="1"/>
  <c r="I29" i="1" s="1"/>
  <c r="F29" i="1"/>
  <c r="H29" i="1" s="1"/>
  <c r="J28" i="1"/>
  <c r="K28" i="1" s="1"/>
  <c r="I28" i="1"/>
  <c r="H28" i="1"/>
  <c r="G28" i="1"/>
  <c r="F28" i="1"/>
  <c r="H27" i="1"/>
  <c r="G27" i="1"/>
  <c r="J27" i="1" s="1"/>
  <c r="K27" i="1" s="1"/>
  <c r="F27" i="1"/>
  <c r="I26" i="1"/>
  <c r="G26" i="1"/>
  <c r="F26" i="1"/>
  <c r="J26" i="1" s="1"/>
  <c r="K26" i="1" s="1"/>
  <c r="K25" i="1"/>
  <c r="J25" i="1"/>
  <c r="G25" i="1"/>
  <c r="I25" i="1" s="1"/>
  <c r="F25" i="1"/>
  <c r="H25" i="1" s="1"/>
  <c r="J24" i="1"/>
  <c r="K24" i="1" s="1"/>
  <c r="I24" i="1"/>
  <c r="H24" i="1"/>
  <c r="G24" i="1"/>
  <c r="F24" i="1"/>
  <c r="H23" i="1"/>
  <c r="G23" i="1"/>
  <c r="J23" i="1" s="1"/>
  <c r="K23" i="1" s="1"/>
  <c r="F23" i="1"/>
  <c r="I22" i="1"/>
  <c r="G22" i="1"/>
  <c r="F22" i="1"/>
  <c r="J22" i="1" s="1"/>
  <c r="K22" i="1" s="1"/>
  <c r="K21" i="1"/>
  <c r="J21" i="1"/>
  <c r="G21" i="1"/>
  <c r="I21" i="1" s="1"/>
  <c r="F21" i="1"/>
  <c r="H21" i="1" s="1"/>
  <c r="J20" i="1"/>
  <c r="K20" i="1" s="1"/>
  <c r="I20" i="1"/>
  <c r="H20" i="1"/>
  <c r="G20" i="1"/>
  <c r="F20" i="1"/>
  <c r="H19" i="1"/>
  <c r="G19" i="1"/>
  <c r="J19" i="1" s="1"/>
  <c r="K19" i="1" s="1"/>
  <c r="F19" i="1"/>
  <c r="I18" i="1"/>
  <c r="G18" i="1"/>
  <c r="F18" i="1"/>
  <c r="J18" i="1" s="1"/>
  <c r="K18" i="1" s="1"/>
  <c r="K17" i="1"/>
  <c r="J17" i="1"/>
  <c r="G17" i="1"/>
  <c r="I17" i="1" s="1"/>
  <c r="F17" i="1"/>
  <c r="H17" i="1" s="1"/>
  <c r="J16" i="1"/>
  <c r="K16" i="1" s="1"/>
  <c r="I16" i="1"/>
  <c r="H16" i="1"/>
  <c r="G16" i="1"/>
  <c r="F16" i="1"/>
  <c r="H15" i="1"/>
  <c r="G15" i="1"/>
  <c r="J15" i="1" s="1"/>
  <c r="K15" i="1" s="1"/>
  <c r="F15" i="1"/>
  <c r="I14" i="1"/>
  <c r="G14" i="1"/>
  <c r="F14" i="1"/>
  <c r="J14" i="1" s="1"/>
  <c r="K14" i="1" s="1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I15" i="1" l="1"/>
  <c r="I19" i="1"/>
  <c r="I23" i="1"/>
  <c r="I27" i="1"/>
  <c r="I31" i="1"/>
  <c r="H14" i="1"/>
  <c r="H18" i="1"/>
  <c r="H22" i="1"/>
  <c r="H26" i="1"/>
  <c r="H30" i="1"/>
  <c r="I33" i="1"/>
  <c r="X5" i="4"/>
  <c r="V6" i="4"/>
  <c r="Z8" i="4"/>
  <c r="AA11" i="4"/>
  <c r="U14" i="4"/>
  <c r="AA19" i="4"/>
  <c r="W21" i="4"/>
  <c r="AA23" i="4"/>
  <c r="Y6" i="4"/>
  <c r="U8" i="4"/>
  <c r="W11" i="4"/>
  <c r="AA13" i="4"/>
  <c r="W15" i="4"/>
  <c r="U16" i="4"/>
  <c r="AA17" i="4"/>
  <c r="Y18" i="4"/>
  <c r="W19" i="4"/>
  <c r="Y22" i="4"/>
  <c r="U24" i="4"/>
  <c r="AA10" i="4"/>
  <c r="Y11" i="4"/>
  <c r="AA14" i="4"/>
  <c r="W16" i="4"/>
  <c r="W20" i="4"/>
  <c r="U21" i="4"/>
  <c r="W24" i="4"/>
  <c r="X10" i="4"/>
  <c r="V11" i="4"/>
  <c r="X14" i="4"/>
  <c r="T20" i="4"/>
  <c r="AB20" i="4"/>
  <c r="Z21" i="4"/>
  <c r="V23" i="4"/>
  <c r="AA6" i="4"/>
  <c r="W8" i="4"/>
  <c r="T19" i="4"/>
  <c r="AB19" i="4"/>
  <c r="T23" i="4"/>
  <c r="Z5" i="4"/>
  <c r="V4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6" i="4"/>
  <c r="Z9" i="4"/>
  <c r="AA12" i="4"/>
  <c r="Y13" i="4"/>
  <c r="W14" i="4"/>
  <c r="U15" i="4"/>
  <c r="W18" i="4"/>
  <c r="U19" i="4"/>
  <c r="AA20" i="4"/>
  <c r="Y21" i="4"/>
  <c r="W22" i="4"/>
  <c r="AA24" i="4"/>
  <c r="Z1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5" i="4"/>
  <c r="W4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U4" i="4"/>
  <c r="U9" i="4"/>
  <c r="X11" i="4"/>
  <c r="Y12" i="4"/>
  <c r="T14" i="4"/>
  <c r="AB14" i="4"/>
  <c r="V15" i="4"/>
  <c r="Y17" i="4"/>
  <c r="Z18" i="4"/>
  <c r="U20" i="4"/>
  <c r="X24" i="4"/>
  <c r="U7" i="4"/>
  <c r="X9" i="4"/>
  <c r="Y10" i="4"/>
  <c r="T12" i="4"/>
  <c r="AB12" i="4"/>
  <c r="V13" i="4"/>
  <c r="Y15" i="4"/>
  <c r="Z16" i="4"/>
  <c r="U18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Y23" i="4"/>
  <c r="B2" i="6"/>
  <c r="AC17" i="4" l="1"/>
  <c r="AC9" i="4"/>
  <c r="AC11" i="4"/>
  <c r="AC13" i="4"/>
  <c r="AC19" i="4"/>
  <c r="AC20" i="4"/>
  <c r="AC23" i="4"/>
  <c r="AC21" i="4"/>
  <c r="AC15" i="4"/>
  <c r="AC10" i="4"/>
  <c r="AC22" i="4"/>
  <c r="AC24" i="4"/>
  <c r="AC7" i="4"/>
  <c r="AC18" i="4"/>
  <c r="AC6" i="4"/>
  <c r="AC14" i="4"/>
  <c r="AC8" i="4"/>
  <c r="AC4" i="4"/>
  <c r="AC16" i="4"/>
  <c r="AC12" i="4"/>
  <c r="F3" i="2"/>
  <c r="U5" i="4" s="1"/>
  <c r="M3" i="2" l="1"/>
  <c r="AB5" i="4" s="1"/>
  <c r="H3" i="2"/>
  <c r="W5" i="4" s="1"/>
  <c r="E3" i="2"/>
  <c r="T5" i="4" s="1"/>
  <c r="Q11" i="5"/>
  <c r="AC5" i="4" l="1"/>
  <c r="B1" i="6"/>
  <c r="E25" i="4" l="1"/>
  <c r="I25" i="4"/>
  <c r="M25" i="4"/>
  <c r="H25" i="4"/>
  <c r="P25" i="4"/>
  <c r="J25" i="4"/>
  <c r="R25" i="4"/>
  <c r="Q25" i="4"/>
  <c r="D25" i="4"/>
  <c r="L25" i="4"/>
  <c r="F25" i="4"/>
  <c r="N25" i="4"/>
  <c r="G25" i="4"/>
  <c r="C25" i="4"/>
  <c r="S25" i="4"/>
  <c r="O25" i="4"/>
  <c r="B25" i="4"/>
  <c r="M23" i="2" l="1"/>
  <c r="L23" i="2"/>
  <c r="K23" i="2"/>
  <c r="J23" i="2"/>
  <c r="I23" i="2"/>
  <c r="H23" i="2"/>
  <c r="G23" i="2"/>
  <c r="F23" i="2"/>
  <c r="E23" i="2"/>
  <c r="K25" i="4" l="1"/>
  <c r="X25" i="4" l="1"/>
  <c r="W25" i="4"/>
  <c r="T25" i="4" l="1"/>
  <c r="AA25" i="4"/>
  <c r="V25" i="4"/>
  <c r="Z25" i="4"/>
  <c r="AB25" i="4"/>
  <c r="U25" i="4"/>
  <c r="Y25" i="4"/>
</calcChain>
</file>

<file path=xl/sharedStrings.xml><?xml version="1.0" encoding="utf-8"?>
<sst xmlns="http://schemas.openxmlformats.org/spreadsheetml/2006/main" count="291" uniqueCount="103">
  <si>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</si>
  <si>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</si>
  <si>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</si>
  <si>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</si>
  <si>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</si>
  <si>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</si>
  <si>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</si>
  <si>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</si>
  <si>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</si>
  <si>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</si>
  <si>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</si>
  <si>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</si>
  <si>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</si>
  <si>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</si>
  <si>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</si>
  <si>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</si>
  <si>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</si>
  <si>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</si>
  <si>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</si>
  <si>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</si>
  <si>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</si>
  <si>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</si>
  <si>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</si>
  <si>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</si>
  <si>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</si>
  <si>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</si>
  <si>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</si>
  <si>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</si>
  <si>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</si>
  <si>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</si>
  <si>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</si>
  <si>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</si>
  <si>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</si>
  <si>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</si>
  <si>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</si>
  <si>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</si>
  <si>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</si>
  <si>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</si>
  <si>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</si>
  <si>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</si>
  <si>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Mullapudi Enterprises</t>
  </si>
  <si>
    <t>China Thokata, Opp : Bata Show Room</t>
  </si>
  <si>
    <t>U.No.2, Padmavathi Cottages</t>
  </si>
  <si>
    <t>New Bowenpally, Sec-Bad-500011</t>
  </si>
  <si>
    <t>Cell: 9848125512</t>
  </si>
  <si>
    <t>Bayer</t>
  </si>
  <si>
    <t>1-Apr-20 to 30-Nov-20</t>
  </si>
  <si>
    <t/>
  </si>
  <si>
    <t>Mullapudi Enterprises (2019-20) - (from 1-Apr-2020)</t>
  </si>
  <si>
    <t>SAPL SALE</t>
  </si>
  <si>
    <t>SAPL PUR</t>
  </si>
  <si>
    <t>diff sale</t>
  </si>
  <si>
    <t>diff pur</t>
  </si>
  <si>
    <t>closing</t>
  </si>
  <si>
    <t>Diff</t>
  </si>
  <si>
    <t>Agenda 100 Ml</t>
  </si>
  <si>
    <t>Agenda 500 Ml</t>
  </si>
  <si>
    <t>Aqua-Kothrine EW</t>
  </si>
  <si>
    <t>Bilarv 500 Grms</t>
  </si>
  <si>
    <t>Kingfog 1 Ltr</t>
  </si>
  <si>
    <t>K-Oboil</t>
  </si>
  <si>
    <t>K-Othrine - 1 Ltr</t>
  </si>
  <si>
    <t>Maxforce (35 Grms)</t>
  </si>
  <si>
    <t>Maxforce Quantum 30 Grms</t>
  </si>
  <si>
    <t>Premise (1 Ltr)</t>
  </si>
  <si>
    <t>Premise 250 Ml</t>
  </si>
  <si>
    <t>Premise 5 Ltrs (Imidacloprid 30.5% SC)</t>
  </si>
  <si>
    <t>Quick Bait 50 Grms</t>
  </si>
  <si>
    <t>Raccum Sure (100 Grms) Cakes</t>
  </si>
  <si>
    <t>Responser 1 Ltr</t>
  </si>
  <si>
    <t>Solfac - 100 Ml</t>
  </si>
  <si>
    <t>Solfac 1ltr</t>
  </si>
  <si>
    <t>Solfac 20 Grms</t>
  </si>
  <si>
    <t>Temprid 500 Ml</t>
  </si>
  <si>
    <t>Temprid 50 Ml</t>
  </si>
  <si>
    <t>AGENDA EC25 50X100ML BOT IN</t>
  </si>
  <si>
    <t>AGENDA EC25 20X500ML BOT IN</t>
  </si>
  <si>
    <t>AQUA-K-OTHRINE EW20 10X1L BOT IN</t>
  </si>
  <si>
    <t>BILARV WP25 10X500GR BAG IN</t>
  </si>
  <si>
    <t>KINGFOG UL10 12X1L BOT IN</t>
  </si>
  <si>
    <t>K-OBIOL WP2 5 10X1KG BOT IN</t>
  </si>
  <si>
    <t>K-OTHRINE SC25 5 15X1L BOT IN</t>
  </si>
  <si>
    <t>MAXFORCE FORTE RB0 03 5X4X(35GR) TUB IN</t>
  </si>
  <si>
    <t>MAXFORCE QUANTUM RB 40X30G BOX IN</t>
  </si>
  <si>
    <t>PREMISE SC350 10X1L BOT IN</t>
  </si>
  <si>
    <t>PREMISE SC350 40X250ML BOT IN</t>
  </si>
  <si>
    <t>PREMISE SC350 2X5L BOT IN</t>
  </si>
  <si>
    <t>QUICK BAYT GR0 5 2X(20X50GR) BAG IN</t>
  </si>
  <si>
    <t>RACUMIN SURE RB0 005 10X(20X100G) BAG IN</t>
  </si>
  <si>
    <t>RESPONSAR SC25 10X1L BOT IN</t>
  </si>
  <si>
    <t>SOLFAC EW50 50X100ML BOT IN</t>
  </si>
  <si>
    <t>SOLFAC EW50 10X1L BOT IN</t>
  </si>
  <si>
    <t>SOLFAC WP10 100X20GR BAG IN</t>
  </si>
  <si>
    <t>TEMPRID SC365.4 20X500ML BOT IN</t>
  </si>
  <si>
    <t>TEMPRID SC365.4 100X50ML BOT IN</t>
  </si>
  <si>
    <t>Stock and Sales FOR THE PERIOD 01-Apr-2020 TO 30-Nov-2020</t>
  </si>
  <si>
    <t>DISTRIBUTOR:Mullapudi Enterprises,</t>
  </si>
  <si>
    <t>SAPCODE</t>
  </si>
  <si>
    <t>BARCELO GR2 4X1KG BOT IN</t>
  </si>
  <si>
    <t>GRANDTOTAL</t>
  </si>
  <si>
    <t>Generated on 1/15/2021 5:05:32 AM</t>
  </si>
  <si>
    <t>Zylem Report -01-Apr-2020 TO 30-Nov-2020</t>
  </si>
  <si>
    <t>Dealer Report -01-Apr-2020 TO 30-Nov-2020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</si>
</sst>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&quot; no&quot;"/>
    <numFmt numFmtId="169" formatCode="0.0"/>
    <numFmt numFmtId="170" formatCode="&quot;&quot;0&quot; Ltrs&quot;"/>
    <numFmt numFmtId="171" formatCode="&quot;&quot;0&quot; Units&quot;"/>
    <numFmt numFmtId="172" formatCode="&quot;&quot;0.0&quot; k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8" fontId="10" fillId="0" borderId="25" xfId="0" applyNumberFormat="1" applyFont="1" applyBorder="1" applyAlignment="1">
      <alignment horizontal="right" vertical="top"/>
    </xf>
    <xf numFmtId="169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FYEARd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"/>
      <sheetName val="pivot pur"/>
      <sheetName val="pur"/>
      <sheetName val="pivot sale"/>
      <sheetName val="SALE"/>
    </sheetNames>
    <sheetDataSet>
      <sheetData sheetId="0"/>
      <sheetData sheetId="1">
        <row r="6">
          <cell r="G6" t="str">
            <v>Agenda 100 Ml</v>
          </cell>
          <cell r="H6">
            <v>300</v>
          </cell>
        </row>
        <row r="7">
          <cell r="G7" t="str">
            <v>Agenda 500 Ml</v>
          </cell>
          <cell r="H7">
            <v>600</v>
          </cell>
        </row>
        <row r="8">
          <cell r="G8" t="str">
            <v>Aqua Kothrine  250 Ml</v>
          </cell>
          <cell r="H8">
            <v>22</v>
          </cell>
        </row>
        <row r="9">
          <cell r="G9" t="str">
            <v>Aqua-Kothrine EW</v>
          </cell>
          <cell r="H9">
            <v>31</v>
          </cell>
        </row>
        <row r="10">
          <cell r="G10" t="str">
            <v>Bilarv 500 Grms</v>
          </cell>
          <cell r="H10">
            <v>2760</v>
          </cell>
        </row>
        <row r="11">
          <cell r="G11" t="str">
            <v>Diflubenzuron (Baracelo) GR</v>
          </cell>
          <cell r="H11">
            <v>28</v>
          </cell>
        </row>
        <row r="12">
          <cell r="G12" t="str">
            <v>Kingfog 1 Ltr</v>
          </cell>
          <cell r="H12">
            <v>960</v>
          </cell>
        </row>
        <row r="13">
          <cell r="G13" t="str">
            <v>K-Oboil</v>
          </cell>
          <cell r="H13">
            <v>3760</v>
          </cell>
        </row>
        <row r="14">
          <cell r="G14" t="str">
            <v>K-Othrine - 1 Ltr</v>
          </cell>
          <cell r="H14">
            <v>1005</v>
          </cell>
        </row>
        <row r="15">
          <cell r="G15" t="str">
            <v>Maxforce (35 Grms)</v>
          </cell>
          <cell r="H15">
            <v>1100</v>
          </cell>
        </row>
        <row r="16">
          <cell r="G16" t="str">
            <v>Maxforce Quantum 30 Grms</v>
          </cell>
          <cell r="H16">
            <v>120</v>
          </cell>
        </row>
        <row r="17">
          <cell r="G17" t="str">
            <v>Premise (1 Ltr)</v>
          </cell>
          <cell r="H17">
            <v>210</v>
          </cell>
        </row>
        <row r="18">
          <cell r="G18" t="str">
            <v>Premise 250 Ml</v>
          </cell>
          <cell r="H18">
            <v>1600</v>
          </cell>
        </row>
        <row r="19">
          <cell r="G19" t="str">
            <v>Premise 5 Ltrs (Imidacloprid 30.5% SC)</v>
          </cell>
          <cell r="H19">
            <v>36</v>
          </cell>
        </row>
        <row r="20">
          <cell r="G20" t="str">
            <v>Quick Bait 50 Grms</v>
          </cell>
          <cell r="H20">
            <v>240</v>
          </cell>
        </row>
        <row r="21">
          <cell r="G21" t="str">
            <v>Raccum Sure (100 Grms) Cakes</v>
          </cell>
          <cell r="H21">
            <v>7000</v>
          </cell>
        </row>
        <row r="22">
          <cell r="G22" t="str">
            <v>Responser 1 Ltr</v>
          </cell>
          <cell r="H22">
            <v>1020</v>
          </cell>
        </row>
        <row r="23">
          <cell r="G23" t="str">
            <v>Solfac - 100 Ml</v>
          </cell>
          <cell r="H23">
            <v>200</v>
          </cell>
        </row>
        <row r="24">
          <cell r="G24" t="str">
            <v>Solfac 1ltr</v>
          </cell>
          <cell r="H24">
            <v>30</v>
          </cell>
        </row>
        <row r="25">
          <cell r="G25" t="str">
            <v>Temprid 50 Ml</v>
          </cell>
          <cell r="H25">
            <v>300</v>
          </cell>
        </row>
        <row r="26">
          <cell r="G26" t="str">
            <v>Temprid 500 Ml</v>
          </cell>
          <cell r="H26">
            <v>360</v>
          </cell>
        </row>
      </sheetData>
      <sheetData sheetId="2"/>
      <sheetData sheetId="3">
        <row r="5">
          <cell r="G5" t="str">
            <v>Agenda 100 Ml</v>
          </cell>
          <cell r="H5">
            <v>288</v>
          </cell>
        </row>
        <row r="6">
          <cell r="G6" t="str">
            <v>Agenda 500 Ml</v>
          </cell>
          <cell r="H6">
            <v>633</v>
          </cell>
        </row>
        <row r="7">
          <cell r="G7" t="str">
            <v>Aqua Kothrine  250 Ml</v>
          </cell>
          <cell r="H7">
            <v>22</v>
          </cell>
        </row>
        <row r="8">
          <cell r="G8" t="str">
            <v>Aqua-Kothrine EW</v>
          </cell>
          <cell r="H8">
            <v>27</v>
          </cell>
        </row>
        <row r="9">
          <cell r="G9" t="str">
            <v>Bilarv 500 Grms</v>
          </cell>
          <cell r="H9">
            <v>2441</v>
          </cell>
        </row>
        <row r="10">
          <cell r="G10" t="str">
            <v>Diflubenzuron (Baracelo) GR</v>
          </cell>
          <cell r="H10">
            <v>28</v>
          </cell>
        </row>
        <row r="11">
          <cell r="G11" t="str">
            <v>Kingfog 1 Ltr</v>
          </cell>
          <cell r="H11">
            <v>953</v>
          </cell>
        </row>
        <row r="12">
          <cell r="G12" t="str">
            <v>K-Oboil</v>
          </cell>
          <cell r="H12">
            <v>3759</v>
          </cell>
        </row>
        <row r="13">
          <cell r="G13" t="str">
            <v>K-Othrine - 1 Ltr</v>
          </cell>
          <cell r="H13">
            <v>766</v>
          </cell>
        </row>
        <row r="14">
          <cell r="G14" t="str">
            <v>Maxforce (35 Grms)</v>
          </cell>
          <cell r="H14">
            <v>1110</v>
          </cell>
        </row>
        <row r="15">
          <cell r="G15" t="str">
            <v>Maxforce Quantum 30 Grms</v>
          </cell>
          <cell r="H15">
            <v>145</v>
          </cell>
        </row>
        <row r="16">
          <cell r="G16" t="str">
            <v>Premise (1 Ltr)</v>
          </cell>
          <cell r="H16">
            <v>191</v>
          </cell>
        </row>
        <row r="17">
          <cell r="G17" t="str">
            <v>Premise 250 Ml</v>
          </cell>
          <cell r="H17">
            <v>1380</v>
          </cell>
        </row>
        <row r="18">
          <cell r="G18" t="str">
            <v>Premise 5 Ltrs (Imidacloprid 30.5% SC)</v>
          </cell>
          <cell r="H18">
            <v>46</v>
          </cell>
        </row>
        <row r="19">
          <cell r="G19" t="str">
            <v>Quick Bait 50 Grms</v>
          </cell>
          <cell r="H19">
            <v>250</v>
          </cell>
        </row>
        <row r="20">
          <cell r="G20" t="str">
            <v>Raccum Sure (100 Grms) Cakes</v>
          </cell>
          <cell r="H20">
            <v>7051</v>
          </cell>
        </row>
        <row r="21">
          <cell r="G21" t="str">
            <v>Responser 1 Ltr</v>
          </cell>
          <cell r="H21">
            <v>794</v>
          </cell>
        </row>
        <row r="22">
          <cell r="G22" t="str">
            <v>Solfac - 100 Ml</v>
          </cell>
          <cell r="H22">
            <v>224</v>
          </cell>
        </row>
        <row r="23">
          <cell r="G23" t="str">
            <v>Solfac 1ltr</v>
          </cell>
          <cell r="H23">
            <v>32</v>
          </cell>
        </row>
        <row r="24">
          <cell r="G24" t="str">
            <v>Temprid 50 Ml</v>
          </cell>
          <cell r="H24">
            <v>338</v>
          </cell>
        </row>
        <row r="25">
          <cell r="G25" t="str">
            <v>Temprid 500 Ml</v>
          </cell>
          <cell r="H25">
            <v>310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1.438415393517" createdVersion="6" refreshedVersion="6" minRefreshableVersion="3" recordCount="20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376"/>
    </cacheField>
    <cacheField name="Inwards" numFmtId="0">
      <sharedItems containsString="0" containsBlank="1" containsNumber="1" containsInteger="1" minValue="30" maxValue="7000"/>
    </cacheField>
    <cacheField name="Outwards" numFmtId="0">
      <sharedItems containsString="0" containsBlank="1" containsNumber="1" containsInteger="1" minValue="27" maxValue="7051"/>
    </cacheField>
    <cacheField name="Closing Balance" numFmtId="0">
      <sharedItems containsString="0" containsBlank="1" containsNumber="1" containsInteger="1" minValue="5" maxValue="479"/>
    </cacheField>
    <cacheField name="Combi Name" numFmtId="165">
      <sharedItems/>
    </cacheField>
    <cacheField name="Master Name" numFmtId="164">
      <sharedItems count="128">
        <s v="AGENDA EC25 50X100ML BOT IN"/>
        <s v="AGENDA EC25 20X500ML BOT IN"/>
        <s v="AQUA-K-OTHRINE EW20 10X1L BOT IN"/>
        <s v="BILARV WP25 10X500GR BAG IN"/>
        <s v="KINGFOG UL10 12X1L BOT IN"/>
        <s v="K-OBIOL WP2 5 10X1KG BOT IN"/>
        <s v="K-OTHRINE SC25 5 15X1L BOT IN"/>
        <s v="MAXFORCE FORTE RB0 03 5X4X(35GR) TUB IN"/>
        <s v="MAXFORCE QUANTUM RB 40X30G BOX IN"/>
        <s v="PREMISE SC350 10X1L BOT IN"/>
        <s v="PREMISE SC350 40X250ML BOT IN"/>
        <s v="PREMISE SC350 2X5L BOT IN"/>
        <s v="QUICK BAYT GR0 5 2X(20X50GR) BAG IN"/>
        <s v="RACUMIN SURE RB0 005 10X(20X100G) BAG IN"/>
        <s v="RESPONSAR SC25 10X1L BOT IN"/>
        <s v="SOLFAC EW50 50X100ML BOT IN"/>
        <s v="SOLFAC EW50 10X1L BOT IN"/>
        <s v="SOLFAC WP10 100X20GR BAG IN"/>
        <s v="TEMPRID SC365.4 20X500ML BOT IN"/>
        <s v="TEMPRID SC365.4 100X5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s v="Agenda 100 Ml"/>
    <n v="27"/>
    <n v="300"/>
    <n v="288"/>
    <n v="39"/>
    <s v="Agenda 100 Ml-No"/>
    <x v="0"/>
  </r>
  <r>
    <s v="Agenda 500 Ml"/>
    <n v="111"/>
    <n v="600"/>
    <n v="633"/>
    <n v="78"/>
    <s v="Agenda 500 Ml-No"/>
    <x v="1"/>
  </r>
  <r>
    <s v="Aqua-Kothrine EW"/>
    <n v="1"/>
    <n v="31"/>
    <n v="27"/>
    <n v="5"/>
    <s v="Aqua-Kothrine EW-ltrs"/>
    <x v="2"/>
  </r>
  <r>
    <s v="Bilarv 500 Grms"/>
    <n v="160"/>
    <n v="2760"/>
    <n v="2441"/>
    <n v="479"/>
    <s v="Bilarv 500 Grms-units"/>
    <x v="3"/>
  </r>
  <r>
    <s v="Kingfog 1 Ltr"/>
    <n v="18"/>
    <n v="960"/>
    <n v="953"/>
    <n v="25"/>
    <s v="Kingfog 1 Ltr-ltrs"/>
    <x v="4"/>
  </r>
  <r>
    <s v="K-Oboil"/>
    <n v="178"/>
    <n v="3760"/>
    <n v="3759"/>
    <n v="179"/>
    <s v="K-Oboil-kg"/>
    <x v="5"/>
  </r>
  <r>
    <s v="K-Othrine - 1 Ltr"/>
    <n v="36"/>
    <n v="1005"/>
    <n v="766"/>
    <n v="275"/>
    <s v="K-Othrine - 1 Ltr-ltrs"/>
    <x v="6"/>
  </r>
  <r>
    <s v="Maxforce (35 Grms)"/>
    <n v="10"/>
    <n v="1100"/>
    <n v="1110"/>
    <m/>
    <s v="Maxforce (35 Grms)-No"/>
    <x v="7"/>
  </r>
  <r>
    <s v="Maxforce Quantum 30 Grms"/>
    <n v="38"/>
    <n v="120"/>
    <n v="145"/>
    <n v="13"/>
    <s v="Maxforce Quantum 30 Grms-No"/>
    <x v="8"/>
  </r>
  <r>
    <s v="Premise (1 Ltr)"/>
    <n v="18"/>
    <n v="210"/>
    <n v="191"/>
    <n v="37"/>
    <s v="Premise (1 Ltr)-ltrs"/>
    <x v="9"/>
  </r>
  <r>
    <s v="Premise 250 Ml"/>
    <n v="19"/>
    <n v="1600"/>
    <n v="1380"/>
    <n v="239"/>
    <s v="Premise 250 Ml-No"/>
    <x v="10"/>
  </r>
  <r>
    <s v="Premise 5 Ltrs (Imidacloprid 30.5% SC)"/>
    <n v="17"/>
    <n v="36"/>
    <n v="46"/>
    <n v="7"/>
    <s v="Premise 5 Ltrs (Imidacloprid 30.5% SC)-units"/>
    <x v="11"/>
  </r>
  <r>
    <s v="Quick Bait 50 Grms"/>
    <n v="36"/>
    <n v="240"/>
    <n v="250"/>
    <n v="26"/>
    <s v="Quick Bait 50 Grms-No"/>
    <x v="12"/>
  </r>
  <r>
    <s v="Raccum Sure (100 Grms) Cakes"/>
    <n v="376"/>
    <n v="7000"/>
    <n v="7051"/>
    <n v="325"/>
    <s v="Raccum Sure (100 Grms) Cakes-No"/>
    <x v="13"/>
  </r>
  <r>
    <s v="Responser 1 Ltr"/>
    <n v="159"/>
    <n v="1020"/>
    <n v="794"/>
    <n v="385"/>
    <s v="Responser 1 Ltr-ltrs"/>
    <x v="14"/>
  </r>
  <r>
    <s v="Solfac - 100 Ml"/>
    <n v="34"/>
    <n v="200"/>
    <n v="224"/>
    <n v="10"/>
    <s v="Solfac - 100 Ml-No"/>
    <x v="15"/>
  </r>
  <r>
    <s v="Solfac 1ltr"/>
    <n v="8"/>
    <n v="30"/>
    <n v="32"/>
    <n v="6"/>
    <s v="Solfac 1ltr-ltrs"/>
    <x v="16"/>
  </r>
  <r>
    <s v="Solfac 20 Grms"/>
    <m/>
    <m/>
    <m/>
    <m/>
    <s v="Solfac 20 Grms-No"/>
    <x v="17"/>
  </r>
  <r>
    <s v="Temprid 500 Ml"/>
    <n v="66"/>
    <n v="360"/>
    <n v="310"/>
    <n v="116"/>
    <s v="Temprid 500 Ml-No"/>
    <x v="18"/>
  </r>
  <r>
    <s v="Temprid 50 Ml"/>
    <n v="104"/>
    <n v="300"/>
    <n v="338"/>
    <n v="66"/>
    <s v="Temprid 50 Ml-No"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22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9">
        <item m="1" x="122"/>
        <item m="1" x="45"/>
        <item m="1" x="109"/>
        <item m="1" x="125"/>
        <item m="1" x="104"/>
        <item m="1" x="123"/>
        <item m="1" x="124"/>
        <item m="1" x="44"/>
        <item m="1" x="72"/>
        <item m="1" x="116"/>
        <item m="1" x="115"/>
        <item m="1" x="96"/>
        <item m="1" x="127"/>
        <item m="1" x="95"/>
        <item m="1" x="94"/>
        <item m="1" x="30"/>
        <item m="1" x="37"/>
        <item m="1" x="114"/>
        <item m="1" x="35"/>
        <item m="1" x="36"/>
        <item m="1" x="34"/>
        <item m="1" x="52"/>
        <item m="1" x="50"/>
        <item m="1" x="51"/>
        <item m="1" x="89"/>
        <item m="1" x="97"/>
        <item m="1" x="113"/>
        <item m="1" x="118"/>
        <item m="1" x="112"/>
        <item m="1" x="111"/>
        <item m="1" x="126"/>
        <item m="1" x="120"/>
        <item m="1" x="121"/>
        <item m="1" x="119"/>
        <item m="1" x="32"/>
        <item m="1" x="31"/>
        <item m="1" x="57"/>
        <item m="1" x="73"/>
        <item m="1" x="56"/>
        <item m="1" x="93"/>
        <item m="1" x="76"/>
        <item m="1" x="92"/>
        <item m="1" x="91"/>
        <item m="1" x="25"/>
        <item m="1" x="26"/>
        <item m="1" x="49"/>
        <item m="1" x="48"/>
        <item m="1" x="47"/>
        <item m="1" x="103"/>
        <item m="1" x="88"/>
        <item m="1" x="85"/>
        <item m="1" x="83"/>
        <item m="1" x="84"/>
        <item m="1" x="71"/>
        <item m="1" x="68"/>
        <item m="1" x="82"/>
        <item m="1" x="54"/>
        <item m="1" x="80"/>
        <item m="1" x="81"/>
        <item m="1" x="87"/>
        <item m="1" x="86"/>
        <item m="1" x="110"/>
        <item m="1" x="59"/>
        <item m="1" x="58"/>
        <item m="1" x="117"/>
        <item m="1" x="74"/>
        <item m="1" x="75"/>
        <item m="1" x="63"/>
        <item m="1" x="99"/>
        <item m="1" x="98"/>
        <item m="1" x="43"/>
        <item m="1" x="77"/>
        <item m="1" x="42"/>
        <item m="1" x="41"/>
        <item m="1" x="40"/>
        <item m="1" x="67"/>
        <item m="1" x="66"/>
        <item m="1" x="65"/>
        <item m="1" x="62"/>
        <item m="1" x="24"/>
        <item m="1" x="61"/>
        <item m="1" x="60"/>
        <item m="1" x="22"/>
        <item m="1" x="70"/>
        <item m="1" x="69"/>
        <item m="1" x="78"/>
        <item m="1" x="64"/>
        <item m="1" x="23"/>
        <item m="1" x="29"/>
        <item m="1" x="46"/>
        <item m="1" x="27"/>
        <item m="1" x="28"/>
        <item m="1" x="105"/>
        <item m="1" x="79"/>
        <item m="1" x="39"/>
        <item m="1" x="38"/>
        <item m="1" x="21"/>
        <item m="1" x="20"/>
        <item m="1" x="55"/>
        <item m="1" x="102"/>
        <item m="1" x="33"/>
        <item m="1" x="101"/>
        <item m="1" x="100"/>
        <item m="1" x="90"/>
        <item m="1" x="53"/>
        <item m="1" x="108"/>
        <item m="1" x="107"/>
        <item m="1" x="10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</pivotFields>
  <rowFields count="1">
    <field x="6"/>
  </rowFields>
  <rowItems count="21"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3"/>
  <sheetViews>
    <sheetView workbookViewId="0">
      <selection activeCell="C23" sqref="C23"/>
    </sheetView>
  </sheetViews>
  <sheetFormatPr defaultRowHeight="14.4" x14ac:dyDescent="0.3"/>
  <cols>
    <col min="1" max="1" width="32.88671875" bestFit="1" customWidth="1"/>
    <col min="2" max="2" width="8.5546875" bestFit="1" customWidth="1"/>
    <col min="3" max="4" width="9.5546875" bestFit="1" customWidth="1"/>
    <col min="5" max="5" width="8.5546875" bestFit="1" customWidth="1"/>
    <col min="6" max="6" width="10" bestFit="1" customWidth="1"/>
    <col min="7" max="7" width="9.44140625" bestFit="1" customWidth="1"/>
  </cols>
  <sheetData>
    <row r="1" spans="1:11" ht="15.6" x14ac:dyDescent="0.3">
      <c r="A1" s="68" t="s">
        <v>40</v>
      </c>
      <c r="B1" s="68"/>
      <c r="C1" s="68"/>
      <c r="D1" s="44"/>
      <c r="E1" s="44"/>
    </row>
    <row r="2" spans="1:11" x14ac:dyDescent="0.3">
      <c r="A2" s="69" t="s">
        <v>41</v>
      </c>
      <c r="B2" s="69"/>
      <c r="C2" s="69"/>
      <c r="D2" s="44"/>
      <c r="E2" s="44"/>
    </row>
    <row r="3" spans="1:11" x14ac:dyDescent="0.3">
      <c r="A3" s="69" t="s">
        <v>42</v>
      </c>
      <c r="B3" s="69"/>
      <c r="C3" s="69"/>
      <c r="D3" s="44"/>
      <c r="E3" s="44"/>
    </row>
    <row r="4" spans="1:11" x14ac:dyDescent="0.3">
      <c r="A4" s="69" t="s">
        <v>43</v>
      </c>
      <c r="B4" s="69"/>
      <c r="C4" s="69"/>
      <c r="D4" s="44"/>
      <c r="E4" s="44"/>
    </row>
    <row r="5" spans="1:11" x14ac:dyDescent="0.3">
      <c r="A5" s="70" t="s">
        <v>44</v>
      </c>
      <c r="B5" s="70"/>
      <c r="C5" s="70"/>
      <c r="D5" s="44"/>
      <c r="E5" s="44"/>
    </row>
    <row r="6" spans="1:11" ht="15.6" x14ac:dyDescent="0.3">
      <c r="A6" s="71" t="s">
        <v>45</v>
      </c>
      <c r="B6" s="71"/>
      <c r="C6" s="71"/>
      <c r="D6" s="44"/>
      <c r="E6" s="44"/>
    </row>
    <row r="7" spans="1:11" x14ac:dyDescent="0.3">
      <c r="A7" s="69" t="s">
        <v>20</v>
      </c>
      <c r="B7" s="69"/>
      <c r="C7" s="69"/>
      <c r="D7" s="44"/>
      <c r="E7" s="44"/>
    </row>
    <row r="8" spans="1:11" x14ac:dyDescent="0.3">
      <c r="A8" s="69" t="s">
        <v>46</v>
      </c>
      <c r="B8" s="69"/>
      <c r="C8" s="69"/>
      <c r="D8" s="44"/>
      <c r="E8" s="44"/>
    </row>
    <row r="9" spans="1:11" x14ac:dyDescent="0.3">
      <c r="A9" s="45" t="s">
        <v>47</v>
      </c>
      <c r="B9" s="72" t="s">
        <v>45</v>
      </c>
      <c r="C9" s="72"/>
      <c r="D9" s="72"/>
      <c r="E9" s="72"/>
    </row>
    <row r="10" spans="1:11" x14ac:dyDescent="0.3">
      <c r="A10" s="46" t="s">
        <v>47</v>
      </c>
      <c r="B10" s="73" t="s">
        <v>48</v>
      </c>
      <c r="C10" s="74"/>
      <c r="D10" s="74"/>
      <c r="E10" s="74"/>
    </row>
    <row r="11" spans="1:11" x14ac:dyDescent="0.3">
      <c r="A11" s="47" t="s">
        <v>21</v>
      </c>
      <c r="B11" s="75" t="s">
        <v>46</v>
      </c>
      <c r="C11" s="76"/>
      <c r="D11" s="76"/>
      <c r="E11" s="76"/>
    </row>
    <row r="12" spans="1:11" ht="24" x14ac:dyDescent="0.3">
      <c r="A12" s="47" t="s">
        <v>47</v>
      </c>
      <c r="B12" s="48" t="s">
        <v>22</v>
      </c>
      <c r="C12" s="48" t="s">
        <v>23</v>
      </c>
      <c r="D12" s="48" t="s">
        <v>24</v>
      </c>
      <c r="E12" s="48" t="s">
        <v>25</v>
      </c>
    </row>
    <row r="13" spans="1:11" x14ac:dyDescent="0.3">
      <c r="A13" s="49" t="s">
        <v>47</v>
      </c>
      <c r="B13" s="50" t="s">
        <v>26</v>
      </c>
      <c r="C13" s="50" t="s">
        <v>26</v>
      </c>
      <c r="D13" s="50" t="s">
        <v>26</v>
      </c>
      <c r="E13" s="50" t="s">
        <v>26</v>
      </c>
      <c r="F13" s="77" t="s">
        <v>49</v>
      </c>
      <c r="G13" s="77" t="s">
        <v>50</v>
      </c>
      <c r="H13" s="77" t="s">
        <v>51</v>
      </c>
      <c r="I13" s="77" t="s">
        <v>52</v>
      </c>
      <c r="J13" s="77" t="s">
        <v>53</v>
      </c>
      <c r="K13" s="77" t="s">
        <v>54</v>
      </c>
    </row>
    <row r="14" spans="1:11" x14ac:dyDescent="0.3">
      <c r="A14" s="51" t="s">
        <v>55</v>
      </c>
      <c r="B14" s="78">
        <v>27</v>
      </c>
      <c r="C14" s="78">
        <v>300</v>
      </c>
      <c r="D14" s="78">
        <v>288</v>
      </c>
      <c r="E14" s="78">
        <v>39</v>
      </c>
      <c r="F14">
        <f>IFERROR(VLOOKUP(A14,'[3]pivot sale'!$G$5:$H$25,2,0),0)</f>
        <v>288</v>
      </c>
      <c r="G14">
        <f>IFERROR(VLOOKUP(A14,'[3]pivot pur'!$G$6:$H$26,2,0),0)</f>
        <v>300</v>
      </c>
      <c r="H14" s="79">
        <f>D14-F14</f>
        <v>0</v>
      </c>
      <c r="I14" s="79">
        <f>C14-G14</f>
        <v>0</v>
      </c>
      <c r="J14" s="79">
        <f>B14+G14-F14</f>
        <v>39</v>
      </c>
      <c r="K14" s="79">
        <f>E14-J14</f>
        <v>0</v>
      </c>
    </row>
    <row r="15" spans="1:11" x14ac:dyDescent="0.3">
      <c r="A15" s="51" t="s">
        <v>56</v>
      </c>
      <c r="B15" s="80">
        <v>111</v>
      </c>
      <c r="C15" s="80">
        <v>600</v>
      </c>
      <c r="D15" s="80">
        <v>633</v>
      </c>
      <c r="E15" s="80">
        <v>78</v>
      </c>
      <c r="F15">
        <f>IFERROR(VLOOKUP(A15,'[3]pivot sale'!$G$5:$H$25,2,0),0)</f>
        <v>633</v>
      </c>
      <c r="G15">
        <f>IFERROR(VLOOKUP(A15,'[3]pivot pur'!$G$6:$H$26,2,0),0)</f>
        <v>600</v>
      </c>
      <c r="H15" s="79">
        <f t="shared" ref="H15:H33" si="0">D15-F15</f>
        <v>0</v>
      </c>
      <c r="I15" s="79">
        <f t="shared" ref="I15:I33" si="1">C15-G15</f>
        <v>0</v>
      </c>
      <c r="J15" s="79">
        <f t="shared" ref="J15:J33" si="2">B15+G15-F15</f>
        <v>78</v>
      </c>
      <c r="K15" s="79">
        <f t="shared" ref="K15:K33" si="3">E15-J15</f>
        <v>0</v>
      </c>
    </row>
    <row r="16" spans="1:11" x14ac:dyDescent="0.3">
      <c r="A16" s="51" t="s">
        <v>57</v>
      </c>
      <c r="B16" s="81">
        <v>1</v>
      </c>
      <c r="C16" s="81">
        <v>31</v>
      </c>
      <c r="D16" s="81">
        <v>27</v>
      </c>
      <c r="E16" s="81">
        <v>5</v>
      </c>
      <c r="F16">
        <f>IFERROR(VLOOKUP(A16,'[3]pivot sale'!$G$5:$H$25,2,0),0)</f>
        <v>27</v>
      </c>
      <c r="G16">
        <f>IFERROR(VLOOKUP(A16,'[3]pivot pur'!$G$6:$H$26,2,0),0)</f>
        <v>31</v>
      </c>
      <c r="H16" s="79">
        <f t="shared" si="0"/>
        <v>0</v>
      </c>
      <c r="I16" s="79">
        <f t="shared" si="1"/>
        <v>0</v>
      </c>
      <c r="J16" s="79">
        <f t="shared" si="2"/>
        <v>5</v>
      </c>
      <c r="K16" s="79">
        <f t="shared" si="3"/>
        <v>0</v>
      </c>
    </row>
    <row r="17" spans="1:11" x14ac:dyDescent="0.3">
      <c r="A17" s="51" t="s">
        <v>58</v>
      </c>
      <c r="B17" s="82">
        <v>160</v>
      </c>
      <c r="C17" s="82">
        <v>2760</v>
      </c>
      <c r="D17" s="82">
        <v>2441</v>
      </c>
      <c r="E17" s="82">
        <v>479</v>
      </c>
      <c r="F17">
        <f>IFERROR(VLOOKUP(A17,'[3]pivot sale'!$G$5:$H$25,2,0),0)</f>
        <v>2441</v>
      </c>
      <c r="G17">
        <f>IFERROR(VLOOKUP(A17,'[3]pivot pur'!$G$6:$H$26,2,0),0)</f>
        <v>2760</v>
      </c>
      <c r="H17" s="79">
        <f t="shared" si="0"/>
        <v>0</v>
      </c>
      <c r="I17" s="79">
        <f t="shared" si="1"/>
        <v>0</v>
      </c>
      <c r="J17" s="79">
        <f t="shared" si="2"/>
        <v>479</v>
      </c>
      <c r="K17" s="79">
        <f t="shared" si="3"/>
        <v>0</v>
      </c>
    </row>
    <row r="18" spans="1:11" x14ac:dyDescent="0.3">
      <c r="A18" s="51" t="s">
        <v>59</v>
      </c>
      <c r="B18" s="81">
        <v>18</v>
      </c>
      <c r="C18" s="81">
        <v>960</v>
      </c>
      <c r="D18" s="81">
        <v>953</v>
      </c>
      <c r="E18" s="81">
        <v>25</v>
      </c>
      <c r="F18">
        <f>IFERROR(VLOOKUP(A18,'[3]pivot sale'!$G$5:$H$25,2,0),0)</f>
        <v>953</v>
      </c>
      <c r="G18">
        <f>IFERROR(VLOOKUP(A18,'[3]pivot pur'!$G$6:$H$26,2,0),0)</f>
        <v>960</v>
      </c>
      <c r="H18" s="79">
        <f t="shared" si="0"/>
        <v>0</v>
      </c>
      <c r="I18" s="79">
        <f t="shared" si="1"/>
        <v>0</v>
      </c>
      <c r="J18" s="79">
        <f t="shared" si="2"/>
        <v>25</v>
      </c>
      <c r="K18" s="79">
        <f t="shared" si="3"/>
        <v>0</v>
      </c>
    </row>
    <row r="19" spans="1:11" x14ac:dyDescent="0.3">
      <c r="A19" s="51" t="s">
        <v>60</v>
      </c>
      <c r="B19" s="83">
        <v>178</v>
      </c>
      <c r="C19" s="83">
        <v>3760</v>
      </c>
      <c r="D19" s="83">
        <v>3759</v>
      </c>
      <c r="E19" s="83">
        <v>179</v>
      </c>
      <c r="F19">
        <f>IFERROR(VLOOKUP(A19,'[3]pivot sale'!$G$5:$H$25,2,0),0)</f>
        <v>3759</v>
      </c>
      <c r="G19">
        <f>IFERROR(VLOOKUP(A19,'[3]pivot pur'!$G$6:$H$26,2,0),0)</f>
        <v>3760</v>
      </c>
      <c r="H19" s="79">
        <f t="shared" si="0"/>
        <v>0</v>
      </c>
      <c r="I19" s="79">
        <f t="shared" si="1"/>
        <v>0</v>
      </c>
      <c r="J19" s="79">
        <f t="shared" si="2"/>
        <v>179</v>
      </c>
      <c r="K19" s="79">
        <f t="shared" si="3"/>
        <v>0</v>
      </c>
    </row>
    <row r="20" spans="1:11" x14ac:dyDescent="0.3">
      <c r="A20" s="51" t="s">
        <v>61</v>
      </c>
      <c r="B20" s="81">
        <v>36</v>
      </c>
      <c r="C20" s="81">
        <v>1005</v>
      </c>
      <c r="D20" s="81">
        <v>766</v>
      </c>
      <c r="E20" s="81">
        <v>275</v>
      </c>
      <c r="F20">
        <f>IFERROR(VLOOKUP(A20,'[3]pivot sale'!$G$5:$H$25,2,0),0)</f>
        <v>766</v>
      </c>
      <c r="G20">
        <f>IFERROR(VLOOKUP(A20,'[3]pivot pur'!$G$6:$H$26,2,0),0)</f>
        <v>1005</v>
      </c>
      <c r="H20" s="79">
        <f t="shared" si="0"/>
        <v>0</v>
      </c>
      <c r="I20" s="79">
        <f t="shared" si="1"/>
        <v>0</v>
      </c>
      <c r="J20" s="79">
        <f t="shared" si="2"/>
        <v>275</v>
      </c>
      <c r="K20" s="79">
        <f t="shared" si="3"/>
        <v>0</v>
      </c>
    </row>
    <row r="21" spans="1:11" x14ac:dyDescent="0.3">
      <c r="A21" s="51" t="s">
        <v>62</v>
      </c>
      <c r="B21" s="80">
        <v>10</v>
      </c>
      <c r="C21" s="80">
        <v>1100</v>
      </c>
      <c r="D21" s="80">
        <v>1110</v>
      </c>
      <c r="E21" s="52"/>
      <c r="F21">
        <f>IFERROR(VLOOKUP(A21,'[3]pivot sale'!$G$5:$H$25,2,0),0)</f>
        <v>1110</v>
      </c>
      <c r="G21">
        <f>IFERROR(VLOOKUP(A21,'[3]pivot pur'!$G$6:$H$26,2,0),0)</f>
        <v>1100</v>
      </c>
      <c r="H21" s="79">
        <f t="shared" si="0"/>
        <v>0</v>
      </c>
      <c r="I21" s="79">
        <f t="shared" si="1"/>
        <v>0</v>
      </c>
      <c r="J21" s="79">
        <f t="shared" si="2"/>
        <v>0</v>
      </c>
      <c r="K21" s="79">
        <f t="shared" si="3"/>
        <v>0</v>
      </c>
    </row>
    <row r="22" spans="1:11" x14ac:dyDescent="0.3">
      <c r="A22" s="51" t="s">
        <v>63</v>
      </c>
      <c r="B22" s="80">
        <v>38</v>
      </c>
      <c r="C22" s="80">
        <v>120</v>
      </c>
      <c r="D22" s="80">
        <v>145</v>
      </c>
      <c r="E22" s="80">
        <v>13</v>
      </c>
      <c r="F22">
        <f>IFERROR(VLOOKUP(A22,'[3]pivot sale'!$G$5:$H$25,2,0),0)</f>
        <v>145</v>
      </c>
      <c r="G22">
        <f>IFERROR(VLOOKUP(A22,'[3]pivot pur'!$G$6:$H$26,2,0),0)</f>
        <v>120</v>
      </c>
      <c r="H22" s="79">
        <f t="shared" si="0"/>
        <v>0</v>
      </c>
      <c r="I22" s="79">
        <f t="shared" si="1"/>
        <v>0</v>
      </c>
      <c r="J22" s="79">
        <f t="shared" si="2"/>
        <v>13</v>
      </c>
      <c r="K22" s="79">
        <f t="shared" si="3"/>
        <v>0</v>
      </c>
    </row>
    <row r="23" spans="1:11" x14ac:dyDescent="0.3">
      <c r="A23" s="51" t="s">
        <v>64</v>
      </c>
      <c r="B23" s="81">
        <v>18</v>
      </c>
      <c r="C23" s="81">
        <v>210</v>
      </c>
      <c r="D23" s="81">
        <v>191</v>
      </c>
      <c r="E23" s="81">
        <v>37</v>
      </c>
      <c r="F23">
        <f>IFERROR(VLOOKUP(A23,'[3]pivot sale'!$G$5:$H$25,2,0),0)</f>
        <v>191</v>
      </c>
      <c r="G23">
        <f>IFERROR(VLOOKUP(A23,'[3]pivot pur'!$G$6:$H$26,2,0),0)</f>
        <v>210</v>
      </c>
      <c r="H23" s="79">
        <f t="shared" si="0"/>
        <v>0</v>
      </c>
      <c r="I23" s="79">
        <f t="shared" si="1"/>
        <v>0</v>
      </c>
      <c r="J23" s="79">
        <f t="shared" si="2"/>
        <v>37</v>
      </c>
      <c r="K23" s="79">
        <f t="shared" si="3"/>
        <v>0</v>
      </c>
    </row>
    <row r="24" spans="1:11" x14ac:dyDescent="0.3">
      <c r="A24" s="51" t="s">
        <v>65</v>
      </c>
      <c r="B24" s="80">
        <v>19</v>
      </c>
      <c r="C24" s="80">
        <v>1600</v>
      </c>
      <c r="D24" s="80">
        <v>1380</v>
      </c>
      <c r="E24" s="80">
        <v>239</v>
      </c>
      <c r="F24">
        <f>IFERROR(VLOOKUP(A24,'[3]pivot sale'!$G$5:$H$25,2,0),0)</f>
        <v>1380</v>
      </c>
      <c r="G24">
        <f>IFERROR(VLOOKUP(A24,'[3]pivot pur'!$G$6:$H$26,2,0),0)</f>
        <v>1600</v>
      </c>
      <c r="H24" s="79">
        <f t="shared" si="0"/>
        <v>0</v>
      </c>
      <c r="I24" s="79">
        <f t="shared" si="1"/>
        <v>0</v>
      </c>
      <c r="J24" s="79">
        <f t="shared" si="2"/>
        <v>239</v>
      </c>
      <c r="K24" s="79">
        <f t="shared" si="3"/>
        <v>0</v>
      </c>
    </row>
    <row r="25" spans="1:11" x14ac:dyDescent="0.3">
      <c r="A25" s="51" t="s">
        <v>66</v>
      </c>
      <c r="B25" s="82">
        <v>17</v>
      </c>
      <c r="C25" s="82">
        <v>36</v>
      </c>
      <c r="D25" s="82">
        <v>46</v>
      </c>
      <c r="E25" s="82">
        <v>7</v>
      </c>
      <c r="F25">
        <f>IFERROR(VLOOKUP(A25,'[3]pivot sale'!$G$5:$H$25,2,0),0)</f>
        <v>46</v>
      </c>
      <c r="G25">
        <f>IFERROR(VLOOKUP(A25,'[3]pivot pur'!$G$6:$H$26,2,0),0)</f>
        <v>36</v>
      </c>
      <c r="H25" s="79">
        <f t="shared" si="0"/>
        <v>0</v>
      </c>
      <c r="I25" s="79">
        <f t="shared" si="1"/>
        <v>0</v>
      </c>
      <c r="J25" s="79">
        <f t="shared" si="2"/>
        <v>7</v>
      </c>
      <c r="K25" s="79">
        <f t="shared" si="3"/>
        <v>0</v>
      </c>
    </row>
    <row r="26" spans="1:11" x14ac:dyDescent="0.3">
      <c r="A26" s="51" t="s">
        <v>67</v>
      </c>
      <c r="B26" s="80">
        <v>36</v>
      </c>
      <c r="C26" s="80">
        <v>240</v>
      </c>
      <c r="D26" s="80">
        <v>250</v>
      </c>
      <c r="E26" s="80">
        <v>26</v>
      </c>
      <c r="F26">
        <f>IFERROR(VLOOKUP(A26,'[3]pivot sale'!$G$5:$H$25,2,0),0)</f>
        <v>250</v>
      </c>
      <c r="G26">
        <f>IFERROR(VLOOKUP(A26,'[3]pivot pur'!$G$6:$H$26,2,0),0)</f>
        <v>240</v>
      </c>
      <c r="H26" s="79">
        <f t="shared" si="0"/>
        <v>0</v>
      </c>
      <c r="I26" s="79">
        <f t="shared" si="1"/>
        <v>0</v>
      </c>
      <c r="J26" s="79">
        <f t="shared" si="2"/>
        <v>26</v>
      </c>
      <c r="K26" s="79">
        <f t="shared" si="3"/>
        <v>0</v>
      </c>
    </row>
    <row r="27" spans="1:11" x14ac:dyDescent="0.3">
      <c r="A27" s="51" t="s">
        <v>68</v>
      </c>
      <c r="B27" s="80">
        <v>376</v>
      </c>
      <c r="C27" s="80">
        <v>7000</v>
      </c>
      <c r="D27" s="80">
        <v>7051</v>
      </c>
      <c r="E27" s="80">
        <v>325</v>
      </c>
      <c r="F27">
        <f>IFERROR(VLOOKUP(A27,'[3]pivot sale'!$G$5:$H$25,2,0),0)</f>
        <v>7051</v>
      </c>
      <c r="G27">
        <f>IFERROR(VLOOKUP(A27,'[3]pivot pur'!$G$6:$H$26,2,0),0)</f>
        <v>7000</v>
      </c>
      <c r="H27" s="79">
        <f t="shared" si="0"/>
        <v>0</v>
      </c>
      <c r="I27" s="79">
        <f t="shared" si="1"/>
        <v>0</v>
      </c>
      <c r="J27" s="79">
        <f t="shared" si="2"/>
        <v>325</v>
      </c>
      <c r="K27" s="79">
        <f t="shared" si="3"/>
        <v>0</v>
      </c>
    </row>
    <row r="28" spans="1:11" x14ac:dyDescent="0.3">
      <c r="A28" s="51" t="s">
        <v>69</v>
      </c>
      <c r="B28" s="81">
        <v>159</v>
      </c>
      <c r="C28" s="81">
        <v>1020</v>
      </c>
      <c r="D28" s="81">
        <v>794</v>
      </c>
      <c r="E28" s="81">
        <v>385</v>
      </c>
      <c r="F28">
        <f>IFERROR(VLOOKUP(A28,'[3]pivot sale'!$G$5:$H$25,2,0),0)</f>
        <v>794</v>
      </c>
      <c r="G28">
        <f>IFERROR(VLOOKUP(A28,'[3]pivot pur'!$G$6:$H$26,2,0),0)</f>
        <v>1020</v>
      </c>
      <c r="H28" s="79">
        <f t="shared" si="0"/>
        <v>0</v>
      </c>
      <c r="I28" s="79">
        <f t="shared" si="1"/>
        <v>0</v>
      </c>
      <c r="J28" s="79">
        <f t="shared" si="2"/>
        <v>385</v>
      </c>
      <c r="K28" s="79">
        <f t="shared" si="3"/>
        <v>0</v>
      </c>
    </row>
    <row r="29" spans="1:11" x14ac:dyDescent="0.3">
      <c r="A29" s="51" t="s">
        <v>70</v>
      </c>
      <c r="B29" s="80">
        <v>34</v>
      </c>
      <c r="C29" s="80">
        <v>200</v>
      </c>
      <c r="D29" s="80">
        <v>224</v>
      </c>
      <c r="E29" s="80">
        <v>10</v>
      </c>
      <c r="F29">
        <f>IFERROR(VLOOKUP(A29,'[3]pivot sale'!$G$5:$H$25,2,0),0)</f>
        <v>224</v>
      </c>
      <c r="G29">
        <f>IFERROR(VLOOKUP(A29,'[3]pivot pur'!$G$6:$H$26,2,0),0)</f>
        <v>200</v>
      </c>
      <c r="H29" s="79">
        <f t="shared" si="0"/>
        <v>0</v>
      </c>
      <c r="I29" s="79">
        <f t="shared" si="1"/>
        <v>0</v>
      </c>
      <c r="J29" s="79">
        <f t="shared" si="2"/>
        <v>10</v>
      </c>
      <c r="K29" s="79">
        <f t="shared" si="3"/>
        <v>0</v>
      </c>
    </row>
    <row r="30" spans="1:11" x14ac:dyDescent="0.3">
      <c r="A30" s="51" t="s">
        <v>71</v>
      </c>
      <c r="B30" s="81">
        <v>8</v>
      </c>
      <c r="C30" s="81">
        <v>30</v>
      </c>
      <c r="D30" s="81">
        <v>32</v>
      </c>
      <c r="E30" s="81">
        <v>6</v>
      </c>
      <c r="F30">
        <f>IFERROR(VLOOKUP(A30,'[3]pivot sale'!$G$5:$H$25,2,0),0)</f>
        <v>32</v>
      </c>
      <c r="G30">
        <f>IFERROR(VLOOKUP(A30,'[3]pivot pur'!$G$6:$H$26,2,0),0)</f>
        <v>30</v>
      </c>
      <c r="H30" s="79">
        <f t="shared" si="0"/>
        <v>0</v>
      </c>
      <c r="I30" s="79">
        <f t="shared" si="1"/>
        <v>0</v>
      </c>
      <c r="J30" s="79">
        <f t="shared" si="2"/>
        <v>6</v>
      </c>
      <c r="K30" s="79">
        <f t="shared" si="3"/>
        <v>0</v>
      </c>
    </row>
    <row r="31" spans="1:11" x14ac:dyDescent="0.3">
      <c r="A31" s="51" t="s">
        <v>72</v>
      </c>
      <c r="B31" s="52"/>
      <c r="C31" s="52"/>
      <c r="D31" s="52"/>
      <c r="E31" s="52"/>
      <c r="F31">
        <f>IFERROR(VLOOKUP(A31,'[3]pivot sale'!$G$5:$H$25,2,0),0)</f>
        <v>0</v>
      </c>
      <c r="G31">
        <f>IFERROR(VLOOKUP(A31,'[3]pivot pur'!$G$6:$H$26,2,0),0)</f>
        <v>0</v>
      </c>
      <c r="H31" s="79">
        <f t="shared" si="0"/>
        <v>0</v>
      </c>
      <c r="I31" s="79">
        <f t="shared" si="1"/>
        <v>0</v>
      </c>
      <c r="J31" s="79">
        <f t="shared" si="2"/>
        <v>0</v>
      </c>
      <c r="K31" s="79">
        <f t="shared" si="3"/>
        <v>0</v>
      </c>
    </row>
    <row r="32" spans="1:11" x14ac:dyDescent="0.3">
      <c r="A32" s="51" t="s">
        <v>73</v>
      </c>
      <c r="B32" s="80">
        <v>66</v>
      </c>
      <c r="C32" s="80">
        <v>360</v>
      </c>
      <c r="D32" s="80">
        <v>310</v>
      </c>
      <c r="E32" s="80">
        <v>116</v>
      </c>
      <c r="F32">
        <f>IFERROR(VLOOKUP(A32,'[3]pivot sale'!$G$5:$H$25,2,0),0)</f>
        <v>310</v>
      </c>
      <c r="G32">
        <f>IFERROR(VLOOKUP(A32,'[3]pivot pur'!$G$6:$H$26,2,0),0)</f>
        <v>360</v>
      </c>
      <c r="H32" s="79">
        <f t="shared" si="0"/>
        <v>0</v>
      </c>
      <c r="I32" s="79">
        <f t="shared" si="1"/>
        <v>0</v>
      </c>
      <c r="J32" s="79">
        <f t="shared" si="2"/>
        <v>116</v>
      </c>
      <c r="K32" s="79">
        <f t="shared" si="3"/>
        <v>0</v>
      </c>
    </row>
    <row r="33" spans="1:11" x14ac:dyDescent="0.3">
      <c r="A33" s="51" t="s">
        <v>74</v>
      </c>
      <c r="B33" s="80">
        <v>104</v>
      </c>
      <c r="C33" s="80">
        <v>300</v>
      </c>
      <c r="D33" s="80">
        <v>338</v>
      </c>
      <c r="E33" s="80">
        <v>66</v>
      </c>
      <c r="F33">
        <f>IFERROR(VLOOKUP(A33,'[3]pivot sale'!$G$5:$H$25,2,0),0)</f>
        <v>338</v>
      </c>
      <c r="G33">
        <f>IFERROR(VLOOKUP(A33,'[3]pivot pur'!$G$6:$H$26,2,0),0)</f>
        <v>300</v>
      </c>
      <c r="H33" s="79">
        <f t="shared" si="0"/>
        <v>0</v>
      </c>
      <c r="I33" s="79">
        <f t="shared" si="1"/>
        <v>0</v>
      </c>
      <c r="J33" s="79">
        <f t="shared" si="2"/>
        <v>66</v>
      </c>
      <c r="K33" s="79">
        <f t="shared" si="3"/>
        <v>0</v>
      </c>
    </row>
  </sheetData>
  <mergeCells count="11">
    <mergeCell ref="A7:C7"/>
    <mergeCell ref="A8:C8"/>
    <mergeCell ref="B9:E9"/>
    <mergeCell ref="B10:E10"/>
    <mergeCell ref="B11:E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22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8867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51" t="s">
        <v>55</v>
      </c>
      <c r="B2" s="61">
        <v>27</v>
      </c>
      <c r="C2" s="61">
        <v>300</v>
      </c>
      <c r="D2" s="61">
        <v>288</v>
      </c>
      <c r="E2" s="61">
        <v>39</v>
      </c>
      <c r="F2" s="54" t="str">
        <f>TRIM(A2&amp;"-No")</f>
        <v>Agenda 100 Ml-No</v>
      </c>
      <c r="G2" s="30" t="s">
        <v>75</v>
      </c>
      <c r="I2" s="56" t="s">
        <v>75</v>
      </c>
      <c r="J2" s="57">
        <v>27</v>
      </c>
      <c r="K2" s="57">
        <v>300</v>
      </c>
      <c r="L2" s="57">
        <v>288</v>
      </c>
      <c r="M2" s="57">
        <v>39</v>
      </c>
    </row>
    <row r="3" spans="1:17" x14ac:dyDescent="0.3">
      <c r="A3" s="51" t="s">
        <v>56</v>
      </c>
      <c r="B3" s="52">
        <v>111</v>
      </c>
      <c r="C3" s="52">
        <v>600</v>
      </c>
      <c r="D3" s="52">
        <v>633</v>
      </c>
      <c r="E3" s="52">
        <v>78</v>
      </c>
      <c r="F3" s="54" t="str">
        <f t="shared" ref="F3:F21" si="0">TRIM(A3&amp;"-No")</f>
        <v>Agenda 500 Ml-No</v>
      </c>
      <c r="G3" s="30" t="s">
        <v>76</v>
      </c>
      <c r="I3" s="56" t="s">
        <v>76</v>
      </c>
      <c r="J3" s="57">
        <v>111</v>
      </c>
      <c r="K3" s="57">
        <v>600</v>
      </c>
      <c r="L3" s="57">
        <v>633</v>
      </c>
      <c r="M3" s="57">
        <v>78</v>
      </c>
    </row>
    <row r="4" spans="1:17" x14ac:dyDescent="0.3">
      <c r="A4" s="51" t="s">
        <v>57</v>
      </c>
      <c r="B4" s="62">
        <v>1</v>
      </c>
      <c r="C4" s="62">
        <v>31</v>
      </c>
      <c r="D4" s="62">
        <v>27</v>
      </c>
      <c r="E4" s="62">
        <v>5</v>
      </c>
      <c r="F4" s="54" t="str">
        <f>TRIM(A4&amp;"-ltrs")</f>
        <v>Aqua-Kothrine EW-ltrs</v>
      </c>
      <c r="G4" s="30" t="s">
        <v>77</v>
      </c>
      <c r="I4" s="56" t="s">
        <v>77</v>
      </c>
      <c r="J4" s="57">
        <v>1</v>
      </c>
      <c r="K4" s="57">
        <v>31</v>
      </c>
      <c r="L4" s="57">
        <v>27</v>
      </c>
      <c r="M4" s="57">
        <v>5</v>
      </c>
    </row>
    <row r="5" spans="1:17" x14ac:dyDescent="0.3">
      <c r="A5" s="51" t="s">
        <v>58</v>
      </c>
      <c r="B5" s="52">
        <v>160</v>
      </c>
      <c r="C5" s="52">
        <v>2760</v>
      </c>
      <c r="D5" s="52">
        <v>2441</v>
      </c>
      <c r="E5" s="62">
        <v>479</v>
      </c>
      <c r="F5" s="54" t="str">
        <f t="shared" ref="F5:F8" si="1">TRIM(A5&amp;"-units")</f>
        <v>Bilarv 500 Grms-units</v>
      </c>
      <c r="G5" s="30" t="s">
        <v>78</v>
      </c>
      <c r="I5" s="56" t="s">
        <v>78</v>
      </c>
      <c r="J5" s="57">
        <v>160</v>
      </c>
      <c r="K5" s="57">
        <v>2760</v>
      </c>
      <c r="L5" s="57">
        <v>2441</v>
      </c>
      <c r="M5" s="57">
        <v>479</v>
      </c>
    </row>
    <row r="6" spans="1:17" x14ac:dyDescent="0.3">
      <c r="A6" s="51" t="s">
        <v>59</v>
      </c>
      <c r="B6" s="62">
        <v>18</v>
      </c>
      <c r="C6" s="62">
        <v>960</v>
      </c>
      <c r="D6" s="62">
        <v>953</v>
      </c>
      <c r="E6" s="62">
        <v>25</v>
      </c>
      <c r="F6" s="54" t="str">
        <f t="shared" ref="F6:F8" si="2">TRIM(A6&amp;"-ltrs")</f>
        <v>Kingfog 1 Ltr-ltrs</v>
      </c>
      <c r="G6" s="30" t="s">
        <v>79</v>
      </c>
      <c r="I6" s="56" t="s">
        <v>79</v>
      </c>
      <c r="J6" s="57">
        <v>18</v>
      </c>
      <c r="K6" s="57">
        <v>960</v>
      </c>
      <c r="L6" s="57">
        <v>953</v>
      </c>
      <c r="M6" s="57">
        <v>25</v>
      </c>
    </row>
    <row r="7" spans="1:17" x14ac:dyDescent="0.3">
      <c r="A7" s="51" t="s">
        <v>60</v>
      </c>
      <c r="B7" s="62">
        <v>178</v>
      </c>
      <c r="C7" s="62">
        <v>3760</v>
      </c>
      <c r="D7" s="62">
        <v>3759</v>
      </c>
      <c r="E7" s="52">
        <v>179</v>
      </c>
      <c r="F7" s="54" t="str">
        <f>TRIM(A7&amp;"-kg")</f>
        <v>K-Oboil-kg</v>
      </c>
      <c r="G7" s="30" t="s">
        <v>80</v>
      </c>
      <c r="I7" s="56" t="s">
        <v>80</v>
      </c>
      <c r="J7" s="57">
        <v>178</v>
      </c>
      <c r="K7" s="57">
        <v>3760</v>
      </c>
      <c r="L7" s="57">
        <v>3759</v>
      </c>
      <c r="M7" s="57">
        <v>179</v>
      </c>
    </row>
    <row r="8" spans="1:17" x14ac:dyDescent="0.3">
      <c r="A8" s="51" t="s">
        <v>61</v>
      </c>
      <c r="B8" s="52">
        <v>36</v>
      </c>
      <c r="C8" s="52">
        <v>1005</v>
      </c>
      <c r="D8" s="52">
        <v>766</v>
      </c>
      <c r="E8" s="62">
        <v>275</v>
      </c>
      <c r="F8" s="54" t="str">
        <f t="shared" si="2"/>
        <v>K-Othrine - 1 Ltr-ltrs</v>
      </c>
      <c r="G8" s="30" t="s">
        <v>81</v>
      </c>
      <c r="I8" s="56" t="s">
        <v>81</v>
      </c>
      <c r="J8" s="57">
        <v>36</v>
      </c>
      <c r="K8" s="57">
        <v>1005</v>
      </c>
      <c r="L8" s="57">
        <v>766</v>
      </c>
      <c r="M8" s="57">
        <v>275</v>
      </c>
    </row>
    <row r="9" spans="1:17" x14ac:dyDescent="0.3">
      <c r="A9" s="51" t="s">
        <v>62</v>
      </c>
      <c r="B9" s="62">
        <v>10</v>
      </c>
      <c r="C9" s="62">
        <v>1100</v>
      </c>
      <c r="D9" s="62">
        <v>1110</v>
      </c>
      <c r="E9" s="62"/>
      <c r="F9" s="54" t="str">
        <f t="shared" si="0"/>
        <v>Maxforce (35 Grms)-No</v>
      </c>
      <c r="G9" s="30" t="s">
        <v>82</v>
      </c>
      <c r="I9" s="56" t="s">
        <v>82</v>
      </c>
      <c r="J9" s="57">
        <v>10</v>
      </c>
      <c r="K9" s="57">
        <v>1100</v>
      </c>
      <c r="L9" s="57">
        <v>1110</v>
      </c>
      <c r="M9" s="57"/>
    </row>
    <row r="10" spans="1:17" x14ac:dyDescent="0.3">
      <c r="A10" s="51" t="s">
        <v>63</v>
      </c>
      <c r="B10" s="62">
        <v>38</v>
      </c>
      <c r="C10" s="62">
        <v>120</v>
      </c>
      <c r="D10" s="62">
        <v>145</v>
      </c>
      <c r="E10" s="62">
        <v>13</v>
      </c>
      <c r="F10" s="54" t="str">
        <f t="shared" si="0"/>
        <v>Maxforce Quantum 30 Grms-No</v>
      </c>
      <c r="G10" s="30" t="s">
        <v>83</v>
      </c>
      <c r="I10" s="56" t="s">
        <v>83</v>
      </c>
      <c r="J10" s="57">
        <v>38</v>
      </c>
      <c r="K10" s="57">
        <v>120</v>
      </c>
      <c r="L10" s="57">
        <v>145</v>
      </c>
      <c r="M10" s="57">
        <v>13</v>
      </c>
    </row>
    <row r="11" spans="1:17" x14ac:dyDescent="0.3">
      <c r="A11" s="51" t="s">
        <v>64</v>
      </c>
      <c r="B11" s="62">
        <v>18</v>
      </c>
      <c r="C11" s="62">
        <v>210</v>
      </c>
      <c r="D11" s="62">
        <v>191</v>
      </c>
      <c r="E11" s="62">
        <v>37</v>
      </c>
      <c r="F11" s="54" t="str">
        <f>TRIM(A11&amp;"-ltrs")</f>
        <v>Premise (1 Ltr)-ltrs</v>
      </c>
      <c r="G11" s="30" t="s">
        <v>84</v>
      </c>
      <c r="I11" s="56" t="s">
        <v>84</v>
      </c>
      <c r="J11" s="57">
        <v>18</v>
      </c>
      <c r="K11" s="57">
        <v>210</v>
      </c>
      <c r="L11" s="57">
        <v>191</v>
      </c>
      <c r="M11" s="57">
        <v>37</v>
      </c>
      <c r="Q11" t="e">
        <f ca="1">OFFSET($I$1,0,0,COUNTA($I:$I),COUNTA($I$1:$M$1))</f>
        <v>#VALUE!</v>
      </c>
    </row>
    <row r="12" spans="1:17" x14ac:dyDescent="0.3">
      <c r="A12" s="51" t="s">
        <v>65</v>
      </c>
      <c r="B12" s="62">
        <v>19</v>
      </c>
      <c r="C12" s="62">
        <v>1600</v>
      </c>
      <c r="D12" s="62">
        <v>1380</v>
      </c>
      <c r="E12" s="62">
        <v>239</v>
      </c>
      <c r="F12" s="54" t="str">
        <f t="shared" si="0"/>
        <v>Premise 250 Ml-No</v>
      </c>
      <c r="G12" s="30" t="s">
        <v>85</v>
      </c>
      <c r="I12" s="56" t="s">
        <v>85</v>
      </c>
      <c r="J12" s="57">
        <v>19</v>
      </c>
      <c r="K12" s="57">
        <v>1600</v>
      </c>
      <c r="L12" s="57">
        <v>1380</v>
      </c>
      <c r="M12" s="57">
        <v>239</v>
      </c>
    </row>
    <row r="13" spans="1:17" x14ac:dyDescent="0.3">
      <c r="A13" s="51" t="s">
        <v>66</v>
      </c>
      <c r="B13" s="62">
        <v>17</v>
      </c>
      <c r="C13" s="62">
        <v>36</v>
      </c>
      <c r="D13" s="62">
        <v>46</v>
      </c>
      <c r="E13" s="62">
        <v>7</v>
      </c>
      <c r="F13" s="54" t="str">
        <f>TRIM(A13&amp;"-units")</f>
        <v>Premise 5 Ltrs (Imidacloprid 30.5% SC)-units</v>
      </c>
      <c r="G13" s="30" t="s">
        <v>86</v>
      </c>
      <c r="I13" s="56" t="s">
        <v>86</v>
      </c>
      <c r="J13" s="57">
        <v>17</v>
      </c>
      <c r="K13" s="57">
        <v>36</v>
      </c>
      <c r="L13" s="57">
        <v>46</v>
      </c>
      <c r="M13" s="57">
        <v>7</v>
      </c>
    </row>
    <row r="14" spans="1:17" x14ac:dyDescent="0.3">
      <c r="A14" s="51" t="s">
        <v>67</v>
      </c>
      <c r="B14" s="62">
        <v>36</v>
      </c>
      <c r="C14" s="62">
        <v>240</v>
      </c>
      <c r="D14" s="62">
        <v>250</v>
      </c>
      <c r="E14" s="62">
        <v>26</v>
      </c>
      <c r="F14" s="54" t="str">
        <f t="shared" si="0"/>
        <v>Quick Bait 50 Grms-No</v>
      </c>
      <c r="G14" s="30" t="s">
        <v>87</v>
      </c>
      <c r="I14" s="56" t="s">
        <v>87</v>
      </c>
      <c r="J14" s="57">
        <v>36</v>
      </c>
      <c r="K14" s="57">
        <v>240</v>
      </c>
      <c r="L14" s="57">
        <v>250</v>
      </c>
      <c r="M14" s="57">
        <v>26</v>
      </c>
    </row>
    <row r="15" spans="1:17" x14ac:dyDescent="0.3">
      <c r="A15" s="51" t="s">
        <v>68</v>
      </c>
      <c r="B15" s="62">
        <v>376</v>
      </c>
      <c r="C15" s="62">
        <v>7000</v>
      </c>
      <c r="D15" s="62">
        <v>7051</v>
      </c>
      <c r="E15" s="62">
        <v>325</v>
      </c>
      <c r="F15" s="54" t="str">
        <f t="shared" si="0"/>
        <v>Raccum Sure (100 Grms) Cakes-No</v>
      </c>
      <c r="G15" s="30" t="s">
        <v>88</v>
      </c>
      <c r="I15" s="56" t="s">
        <v>88</v>
      </c>
      <c r="J15" s="57">
        <v>376</v>
      </c>
      <c r="K15" s="57">
        <v>7000</v>
      </c>
      <c r="L15" s="57">
        <v>7051</v>
      </c>
      <c r="M15" s="57">
        <v>325</v>
      </c>
    </row>
    <row r="16" spans="1:17" x14ac:dyDescent="0.3">
      <c r="A16" s="51" t="s">
        <v>69</v>
      </c>
      <c r="B16" s="52">
        <v>159</v>
      </c>
      <c r="C16" s="52">
        <v>1020</v>
      </c>
      <c r="D16" s="52">
        <v>794</v>
      </c>
      <c r="E16" s="52">
        <v>385</v>
      </c>
      <c r="F16" s="54" t="str">
        <f>TRIM(A16&amp;"-ltrs")</f>
        <v>Responser 1 Ltr-ltrs</v>
      </c>
      <c r="G16" s="30" t="s">
        <v>89</v>
      </c>
      <c r="I16" s="56" t="s">
        <v>89</v>
      </c>
      <c r="J16" s="57">
        <v>159</v>
      </c>
      <c r="K16" s="57">
        <v>1020</v>
      </c>
      <c r="L16" s="57">
        <v>794</v>
      </c>
      <c r="M16" s="57">
        <v>385</v>
      </c>
    </row>
    <row r="17" spans="1:13" x14ac:dyDescent="0.3">
      <c r="A17" s="51" t="s">
        <v>70</v>
      </c>
      <c r="B17" s="62">
        <v>34</v>
      </c>
      <c r="C17" s="62">
        <v>200</v>
      </c>
      <c r="D17" s="62">
        <v>224</v>
      </c>
      <c r="E17" s="62">
        <v>10</v>
      </c>
      <c r="F17" s="54" t="str">
        <f t="shared" si="0"/>
        <v>Solfac - 100 Ml-No</v>
      </c>
      <c r="G17" s="30" t="s">
        <v>90</v>
      </c>
      <c r="I17" s="56" t="s">
        <v>90</v>
      </c>
      <c r="J17" s="57">
        <v>34</v>
      </c>
      <c r="K17" s="57">
        <v>200</v>
      </c>
      <c r="L17" s="57">
        <v>224</v>
      </c>
      <c r="M17" s="57">
        <v>10</v>
      </c>
    </row>
    <row r="18" spans="1:13" x14ac:dyDescent="0.3">
      <c r="A18" s="51" t="s">
        <v>71</v>
      </c>
      <c r="B18" s="62">
        <v>8</v>
      </c>
      <c r="C18" s="62">
        <v>30</v>
      </c>
      <c r="D18" s="62">
        <v>32</v>
      </c>
      <c r="E18" s="62">
        <v>6</v>
      </c>
      <c r="F18" s="54" t="str">
        <f>TRIM(A18&amp;"-ltrs")</f>
        <v>Solfac 1ltr-ltrs</v>
      </c>
      <c r="G18" s="30" t="s">
        <v>91</v>
      </c>
      <c r="I18" s="56" t="s">
        <v>91</v>
      </c>
      <c r="J18" s="57">
        <v>8</v>
      </c>
      <c r="K18" s="57">
        <v>30</v>
      </c>
      <c r="L18" s="57">
        <v>32</v>
      </c>
      <c r="M18" s="57">
        <v>6</v>
      </c>
    </row>
    <row r="19" spans="1:13" x14ac:dyDescent="0.3">
      <c r="A19" s="51" t="s">
        <v>72</v>
      </c>
      <c r="B19" s="62"/>
      <c r="C19" s="62"/>
      <c r="D19" s="62"/>
      <c r="E19" s="62"/>
      <c r="F19" s="54" t="str">
        <f t="shared" si="0"/>
        <v>Solfac 20 Grms-No</v>
      </c>
      <c r="G19" s="30" t="s">
        <v>92</v>
      </c>
      <c r="I19" s="56" t="s">
        <v>92</v>
      </c>
      <c r="J19" s="57"/>
      <c r="K19" s="57"/>
      <c r="L19" s="57"/>
      <c r="M19" s="57"/>
    </row>
    <row r="20" spans="1:13" x14ac:dyDescent="0.3">
      <c r="A20" s="51" t="s">
        <v>73</v>
      </c>
      <c r="B20" s="62">
        <v>66</v>
      </c>
      <c r="C20" s="62">
        <v>360</v>
      </c>
      <c r="D20" s="62">
        <v>310</v>
      </c>
      <c r="E20" s="62">
        <v>116</v>
      </c>
      <c r="F20" s="54" t="str">
        <f t="shared" si="0"/>
        <v>Temprid 500 Ml-No</v>
      </c>
      <c r="G20" s="30" t="s">
        <v>93</v>
      </c>
      <c r="I20" s="56" t="s">
        <v>93</v>
      </c>
      <c r="J20" s="57">
        <v>66</v>
      </c>
      <c r="K20" s="57">
        <v>360</v>
      </c>
      <c r="L20" s="57">
        <v>310</v>
      </c>
      <c r="M20" s="57">
        <v>116</v>
      </c>
    </row>
    <row r="21" spans="1:13" x14ac:dyDescent="0.3">
      <c r="A21" s="51" t="s">
        <v>74</v>
      </c>
      <c r="B21" s="62">
        <v>104</v>
      </c>
      <c r="C21" s="62">
        <v>300</v>
      </c>
      <c r="D21" s="62">
        <v>338</v>
      </c>
      <c r="E21" s="62">
        <v>66</v>
      </c>
      <c r="F21" s="54" t="str">
        <f t="shared" si="0"/>
        <v>Temprid 50 Ml-No</v>
      </c>
      <c r="G21" s="30" t="s">
        <v>94</v>
      </c>
      <c r="I21" s="56" t="s">
        <v>94</v>
      </c>
      <c r="J21" s="57">
        <v>104</v>
      </c>
      <c r="K21" s="57">
        <v>300</v>
      </c>
      <c r="L21" s="57">
        <v>338</v>
      </c>
      <c r="M21" s="57">
        <v>66</v>
      </c>
    </row>
    <row r="22" spans="1:13" x14ac:dyDescent="0.3">
      <c r="A22" s="51"/>
      <c r="B22" s="62"/>
      <c r="C22" s="62"/>
      <c r="D22" s="62"/>
      <c r="E22" s="62"/>
      <c r="F22" s="54"/>
      <c r="I22" s="56" t="s">
        <v>27</v>
      </c>
      <c r="J22" s="57">
        <v>1416</v>
      </c>
      <c r="K22" s="57">
        <v>21632</v>
      </c>
      <c r="L22" s="57">
        <v>20738</v>
      </c>
      <c r="M22" s="57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2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75</v>
      </c>
      <c r="C3" s="3"/>
      <c r="D3" s="4"/>
      <c r="E3" s="38">
        <f t="shared" ref="E3:E4" ca="1" si="0">VLOOKUP($B3,FinalDeal_Vlookup,2,0)</f>
        <v>27</v>
      </c>
      <c r="F3" s="39">
        <f ca="1">VLOOKUP($B3,FinalDeal_Vlookup,3,0)</f>
        <v>300</v>
      </c>
      <c r="G3" s="40">
        <v>0</v>
      </c>
      <c r="H3" s="40">
        <f t="shared" ref="H3:H4" ca="1" si="1">VLOOKUP($B3,FinalDeal_Vlookup,4,0)</f>
        <v>288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39</v>
      </c>
    </row>
    <row r="4" spans="1:13" x14ac:dyDescent="0.3">
      <c r="A4" s="16"/>
      <c r="B4" s="4" t="s">
        <v>76</v>
      </c>
      <c r="C4" s="3"/>
      <c r="D4" s="4"/>
      <c r="E4" s="42">
        <f t="shared" ca="1" si="0"/>
        <v>111</v>
      </c>
      <c r="F4" s="39">
        <f t="shared" ref="F4:F22" ca="1" si="3">VLOOKUP($B4,FinalDeal_Vlookup,3,0)</f>
        <v>600</v>
      </c>
      <c r="G4" s="39">
        <v>0</v>
      </c>
      <c r="H4" s="39">
        <f t="shared" ca="1" si="1"/>
        <v>633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78</v>
      </c>
    </row>
    <row r="5" spans="1:13" x14ac:dyDescent="0.3">
      <c r="A5" s="16"/>
      <c r="B5" s="4" t="s">
        <v>77</v>
      </c>
      <c r="C5" s="3"/>
      <c r="D5" s="4"/>
      <c r="E5" s="42">
        <f t="shared" ref="E5:E22" ca="1" si="4">VLOOKUP($B5,FinalDeal_Vlookup,2,0)</f>
        <v>1</v>
      </c>
      <c r="F5" s="39">
        <f t="shared" ca="1" si="3"/>
        <v>31</v>
      </c>
      <c r="G5" s="39">
        <v>0</v>
      </c>
      <c r="H5" s="39">
        <f t="shared" ref="H5:H22" ca="1" si="5">VLOOKUP($B5,FinalDeal_Vlookup,4,0)</f>
        <v>27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2" ca="1" si="6">VLOOKUP($B5,FinalDeal_Vlookup,5,0)</f>
        <v>5</v>
      </c>
    </row>
    <row r="6" spans="1:13" x14ac:dyDescent="0.3">
      <c r="A6" s="16"/>
      <c r="B6" s="4" t="s">
        <v>78</v>
      </c>
      <c r="C6" s="3"/>
      <c r="D6" s="4"/>
      <c r="E6" s="42">
        <f t="shared" ca="1" si="4"/>
        <v>160</v>
      </c>
      <c r="F6" s="39">
        <f t="shared" ca="1" si="3"/>
        <v>2760</v>
      </c>
      <c r="G6" s="39">
        <v>0</v>
      </c>
      <c r="H6" s="39">
        <f t="shared" ca="1" si="5"/>
        <v>2441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479</v>
      </c>
    </row>
    <row r="7" spans="1:13" x14ac:dyDescent="0.3">
      <c r="A7" s="16"/>
      <c r="B7" s="4" t="s">
        <v>79</v>
      </c>
      <c r="C7" s="3"/>
      <c r="D7" s="4"/>
      <c r="E7" s="42">
        <f t="shared" ca="1" si="4"/>
        <v>18</v>
      </c>
      <c r="F7" s="39">
        <f t="shared" ca="1" si="3"/>
        <v>960</v>
      </c>
      <c r="G7" s="39">
        <v>0</v>
      </c>
      <c r="H7" s="39">
        <f t="shared" ca="1" si="5"/>
        <v>953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25</v>
      </c>
    </row>
    <row r="8" spans="1:13" x14ac:dyDescent="0.3">
      <c r="A8" s="16"/>
      <c r="B8" s="4" t="s">
        <v>80</v>
      </c>
      <c r="C8" s="3"/>
      <c r="D8" s="4"/>
      <c r="E8" s="42">
        <f t="shared" ca="1" si="4"/>
        <v>178</v>
      </c>
      <c r="F8" s="39">
        <f t="shared" ca="1" si="3"/>
        <v>3760</v>
      </c>
      <c r="G8" s="39">
        <v>0</v>
      </c>
      <c r="H8" s="39">
        <f t="shared" ca="1" si="5"/>
        <v>3759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179</v>
      </c>
    </row>
    <row r="9" spans="1:13" x14ac:dyDescent="0.3">
      <c r="A9" s="16"/>
      <c r="B9" s="4" t="s">
        <v>81</v>
      </c>
      <c r="C9" s="3"/>
      <c r="D9" s="4"/>
      <c r="E9" s="42">
        <f t="shared" ca="1" si="4"/>
        <v>36</v>
      </c>
      <c r="F9" s="39">
        <f t="shared" ca="1" si="3"/>
        <v>1005</v>
      </c>
      <c r="G9" s="39">
        <v>0</v>
      </c>
      <c r="H9" s="39">
        <f t="shared" ca="1" si="5"/>
        <v>766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275</v>
      </c>
    </row>
    <row r="10" spans="1:13" x14ac:dyDescent="0.3">
      <c r="A10" s="16"/>
      <c r="B10" s="4" t="s">
        <v>82</v>
      </c>
      <c r="C10" s="3"/>
      <c r="D10" s="4"/>
      <c r="E10" s="42">
        <f t="shared" ca="1" si="4"/>
        <v>10</v>
      </c>
      <c r="F10" s="39">
        <f t="shared" ca="1" si="3"/>
        <v>1100</v>
      </c>
      <c r="G10" s="39">
        <v>0</v>
      </c>
      <c r="H10" s="39">
        <f t="shared" ca="1" si="5"/>
        <v>1110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83</v>
      </c>
      <c r="C11" s="3"/>
      <c r="D11" s="4"/>
      <c r="E11" s="42">
        <f t="shared" ca="1" si="4"/>
        <v>38</v>
      </c>
      <c r="F11" s="39">
        <f t="shared" ca="1" si="3"/>
        <v>120</v>
      </c>
      <c r="G11" s="39">
        <v>0</v>
      </c>
      <c r="H11" s="39">
        <f t="shared" ca="1" si="5"/>
        <v>145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13</v>
      </c>
    </row>
    <row r="12" spans="1:13" x14ac:dyDescent="0.3">
      <c r="A12" s="16"/>
      <c r="B12" s="4" t="s">
        <v>84</v>
      </c>
      <c r="C12" s="3"/>
      <c r="D12" s="4"/>
      <c r="E12" s="42">
        <f t="shared" ca="1" si="4"/>
        <v>18</v>
      </c>
      <c r="F12" s="39">
        <f t="shared" ca="1" si="3"/>
        <v>210</v>
      </c>
      <c r="G12" s="39">
        <v>0</v>
      </c>
      <c r="H12" s="39">
        <f t="shared" ca="1" si="5"/>
        <v>191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37</v>
      </c>
    </row>
    <row r="13" spans="1:13" x14ac:dyDescent="0.3">
      <c r="A13" s="16"/>
      <c r="B13" s="4" t="s">
        <v>85</v>
      </c>
      <c r="C13" s="3"/>
      <c r="D13" s="4"/>
      <c r="E13" s="42">
        <f t="shared" ca="1" si="4"/>
        <v>19</v>
      </c>
      <c r="F13" s="39">
        <f t="shared" ca="1" si="3"/>
        <v>1600</v>
      </c>
      <c r="G13" s="39">
        <v>0</v>
      </c>
      <c r="H13" s="39">
        <f t="shared" ca="1" si="5"/>
        <v>1380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239</v>
      </c>
    </row>
    <row r="14" spans="1:13" x14ac:dyDescent="0.3">
      <c r="A14" s="16"/>
      <c r="B14" s="4" t="s">
        <v>86</v>
      </c>
      <c r="C14" s="3"/>
      <c r="D14" s="4"/>
      <c r="E14" s="42">
        <f t="shared" ca="1" si="4"/>
        <v>17</v>
      </c>
      <c r="F14" s="39">
        <f t="shared" ca="1" si="3"/>
        <v>36</v>
      </c>
      <c r="G14" s="39">
        <v>0</v>
      </c>
      <c r="H14" s="39">
        <f t="shared" ca="1" si="5"/>
        <v>46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7</v>
      </c>
    </row>
    <row r="15" spans="1:13" x14ac:dyDescent="0.3">
      <c r="A15" s="16"/>
      <c r="B15" s="4" t="s">
        <v>87</v>
      </c>
      <c r="C15" s="3"/>
      <c r="D15" s="4"/>
      <c r="E15" s="42">
        <f t="shared" ca="1" si="4"/>
        <v>36</v>
      </c>
      <c r="F15" s="39">
        <f t="shared" ca="1" si="3"/>
        <v>240</v>
      </c>
      <c r="G15" s="39">
        <v>0</v>
      </c>
      <c r="H15" s="39">
        <f t="shared" ca="1" si="5"/>
        <v>250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26</v>
      </c>
    </row>
    <row r="16" spans="1:13" x14ac:dyDescent="0.3">
      <c r="A16" s="16"/>
      <c r="B16" s="4" t="s">
        <v>88</v>
      </c>
      <c r="C16" s="3"/>
      <c r="D16" s="4"/>
      <c r="E16" s="42">
        <f t="shared" ca="1" si="4"/>
        <v>376</v>
      </c>
      <c r="F16" s="39">
        <f t="shared" ca="1" si="3"/>
        <v>7000</v>
      </c>
      <c r="G16" s="39">
        <v>0</v>
      </c>
      <c r="H16" s="39">
        <f t="shared" ca="1" si="5"/>
        <v>7051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325</v>
      </c>
    </row>
    <row r="17" spans="1:13" x14ac:dyDescent="0.3">
      <c r="A17" s="16"/>
      <c r="B17" s="4" t="s">
        <v>89</v>
      </c>
      <c r="C17" s="3"/>
      <c r="D17" s="4"/>
      <c r="E17" s="42">
        <f t="shared" ca="1" si="4"/>
        <v>159</v>
      </c>
      <c r="F17" s="39">
        <f t="shared" ca="1" si="3"/>
        <v>1020</v>
      </c>
      <c r="G17" s="39">
        <v>0</v>
      </c>
      <c r="H17" s="39">
        <f t="shared" ca="1" si="5"/>
        <v>794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385</v>
      </c>
    </row>
    <row r="18" spans="1:13" x14ac:dyDescent="0.3">
      <c r="A18" s="16"/>
      <c r="B18" s="4" t="s">
        <v>90</v>
      </c>
      <c r="C18" s="3"/>
      <c r="D18" s="4"/>
      <c r="E18" s="42">
        <f t="shared" ca="1" si="4"/>
        <v>34</v>
      </c>
      <c r="F18" s="39">
        <f t="shared" ca="1" si="3"/>
        <v>200</v>
      </c>
      <c r="G18" s="39">
        <v>0</v>
      </c>
      <c r="H18" s="39">
        <f t="shared" ca="1" si="5"/>
        <v>224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10</v>
      </c>
    </row>
    <row r="19" spans="1:13" x14ac:dyDescent="0.3">
      <c r="A19" s="16"/>
      <c r="B19" s="4" t="s">
        <v>91</v>
      </c>
      <c r="C19" s="3"/>
      <c r="D19" s="4"/>
      <c r="E19" s="42">
        <f t="shared" ca="1" si="4"/>
        <v>8</v>
      </c>
      <c r="F19" s="39">
        <f t="shared" ca="1" si="3"/>
        <v>30</v>
      </c>
      <c r="G19" s="39">
        <v>0</v>
      </c>
      <c r="H19" s="39">
        <f t="shared" ca="1" si="5"/>
        <v>32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6</v>
      </c>
    </row>
    <row r="20" spans="1:13" x14ac:dyDescent="0.3">
      <c r="A20" s="16"/>
      <c r="B20" s="4" t="s">
        <v>92</v>
      </c>
      <c r="C20" s="3"/>
      <c r="D20" s="4"/>
      <c r="E20" s="42">
        <f t="shared" ca="1" si="4"/>
        <v>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93</v>
      </c>
      <c r="C21" s="3"/>
      <c r="D21" s="4"/>
      <c r="E21" s="42">
        <f t="shared" ca="1" si="4"/>
        <v>66</v>
      </c>
      <c r="F21" s="39">
        <f t="shared" ca="1" si="3"/>
        <v>360</v>
      </c>
      <c r="G21" s="39">
        <v>0</v>
      </c>
      <c r="H21" s="39">
        <f t="shared" ca="1" si="5"/>
        <v>310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116</v>
      </c>
    </row>
    <row r="22" spans="1:13" ht="15" thickBot="1" x14ac:dyDescent="0.35">
      <c r="A22" s="16"/>
      <c r="B22" s="4" t="s">
        <v>94</v>
      </c>
      <c r="C22" s="3"/>
      <c r="D22" s="4"/>
      <c r="E22" s="42">
        <f t="shared" ca="1" si="4"/>
        <v>104</v>
      </c>
      <c r="F22" s="39">
        <f t="shared" ca="1" si="3"/>
        <v>300</v>
      </c>
      <c r="G22" s="39">
        <v>0</v>
      </c>
      <c r="H22" s="39">
        <f t="shared" ca="1" si="5"/>
        <v>338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66</v>
      </c>
    </row>
    <row r="23" spans="1:13" ht="15" thickBot="1" x14ac:dyDescent="0.35">
      <c r="A23" s="16"/>
      <c r="B23" s="19"/>
      <c r="C23" s="18"/>
      <c r="D23" s="19" t="s">
        <v>18</v>
      </c>
      <c r="E23" s="24">
        <f ca="1">SUM(E3:E22)</f>
        <v>1416</v>
      </c>
      <c r="F23" s="24">
        <f ca="1">SUM(F3:F22)</f>
        <v>21632</v>
      </c>
      <c r="G23" s="24">
        <f>SUM(G3:G22)</f>
        <v>0</v>
      </c>
      <c r="H23" s="24">
        <f ca="1">SUM(H3:H22)</f>
        <v>20738</v>
      </c>
      <c r="I23" s="24">
        <f>SUM(I3:I22)</f>
        <v>0</v>
      </c>
      <c r="J23" s="24">
        <f>SUM(J3:J22)</f>
        <v>0</v>
      </c>
      <c r="K23" s="24">
        <f>SUM(K3:K22)</f>
        <v>0</v>
      </c>
      <c r="L23" s="24">
        <f>SUM(L3:L22)</f>
        <v>0</v>
      </c>
      <c r="M23" s="25">
        <f ca="1">SUM(M3:M22)</f>
        <v>2310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3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95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100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39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96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8" t="s">
        <v>12</v>
      </c>
      <c r="B8" s="58" t="s">
        <v>97</v>
      </c>
      <c r="C8" s="58" t="s">
        <v>38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40</v>
      </c>
      <c r="B9" s="60">
        <v>9067041</v>
      </c>
      <c r="C9" s="59" t="s">
        <v>76</v>
      </c>
      <c r="D9" s="60">
        <v>111</v>
      </c>
      <c r="E9" s="60">
        <v>600</v>
      </c>
      <c r="F9" s="60">
        <v>0</v>
      </c>
      <c r="G9" s="60">
        <v>634</v>
      </c>
      <c r="H9" s="60">
        <v>1</v>
      </c>
      <c r="I9" s="60">
        <v>0</v>
      </c>
      <c r="J9" s="60">
        <v>0</v>
      </c>
      <c r="K9" s="60">
        <v>0</v>
      </c>
      <c r="L9" s="60">
        <v>78</v>
      </c>
    </row>
    <row r="10" spans="1:12" x14ac:dyDescent="0.3">
      <c r="A10" s="59" t="s">
        <v>40</v>
      </c>
      <c r="B10" s="60">
        <v>9067041</v>
      </c>
      <c r="C10" s="59" t="s">
        <v>75</v>
      </c>
      <c r="D10" s="60">
        <v>27</v>
      </c>
      <c r="E10" s="60">
        <v>300</v>
      </c>
      <c r="F10" s="60">
        <v>0</v>
      </c>
      <c r="G10" s="60">
        <v>288</v>
      </c>
      <c r="H10" s="60">
        <v>0</v>
      </c>
      <c r="I10" s="60">
        <v>0</v>
      </c>
      <c r="J10" s="60">
        <v>0</v>
      </c>
      <c r="K10" s="60">
        <v>0</v>
      </c>
      <c r="L10" s="60">
        <v>39</v>
      </c>
    </row>
    <row r="11" spans="1:12" x14ac:dyDescent="0.3">
      <c r="A11" s="59" t="s">
        <v>40</v>
      </c>
      <c r="B11" s="60">
        <v>9067041</v>
      </c>
      <c r="C11" s="59" t="s">
        <v>77</v>
      </c>
      <c r="D11" s="60">
        <v>1</v>
      </c>
      <c r="E11" s="60">
        <v>53</v>
      </c>
      <c r="F11" s="60">
        <v>0</v>
      </c>
      <c r="G11" s="60">
        <v>49</v>
      </c>
      <c r="H11" s="60">
        <v>0</v>
      </c>
      <c r="I11" s="60">
        <v>0</v>
      </c>
      <c r="J11" s="60">
        <v>0</v>
      </c>
      <c r="K11" s="60">
        <v>0</v>
      </c>
      <c r="L11" s="60">
        <v>5</v>
      </c>
    </row>
    <row r="12" spans="1:12" x14ac:dyDescent="0.3">
      <c r="A12" s="59" t="s">
        <v>40</v>
      </c>
      <c r="B12" s="60">
        <v>9067041</v>
      </c>
      <c r="C12" s="59" t="s">
        <v>98</v>
      </c>
      <c r="D12" s="60">
        <v>0</v>
      </c>
      <c r="E12" s="60">
        <v>28</v>
      </c>
      <c r="F12" s="60">
        <v>0</v>
      </c>
      <c r="G12" s="60">
        <v>28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</row>
    <row r="13" spans="1:12" x14ac:dyDescent="0.3">
      <c r="A13" s="59" t="s">
        <v>40</v>
      </c>
      <c r="B13" s="60">
        <v>9067041</v>
      </c>
      <c r="C13" s="59" t="s">
        <v>78</v>
      </c>
      <c r="D13" s="60">
        <v>160</v>
      </c>
      <c r="E13" s="60">
        <v>2760</v>
      </c>
      <c r="F13" s="60">
        <v>0</v>
      </c>
      <c r="G13" s="60">
        <v>2441</v>
      </c>
      <c r="H13" s="60">
        <v>0</v>
      </c>
      <c r="I13" s="60">
        <v>0</v>
      </c>
      <c r="J13" s="60">
        <v>0</v>
      </c>
      <c r="K13" s="60">
        <v>0</v>
      </c>
      <c r="L13" s="60">
        <v>479</v>
      </c>
    </row>
    <row r="14" spans="1:12" x14ac:dyDescent="0.3">
      <c r="A14" s="59" t="s">
        <v>40</v>
      </c>
      <c r="B14" s="60">
        <v>9067041</v>
      </c>
      <c r="C14" s="59" t="s">
        <v>80</v>
      </c>
      <c r="D14" s="60">
        <v>178</v>
      </c>
      <c r="E14" s="60">
        <v>3760</v>
      </c>
      <c r="F14" s="60">
        <v>0</v>
      </c>
      <c r="G14" s="60">
        <v>3759</v>
      </c>
      <c r="H14" s="60">
        <v>0</v>
      </c>
      <c r="I14" s="60">
        <v>0</v>
      </c>
      <c r="J14" s="60">
        <v>0</v>
      </c>
      <c r="K14" s="60">
        <v>0</v>
      </c>
      <c r="L14" s="60">
        <v>179</v>
      </c>
    </row>
    <row r="15" spans="1:12" x14ac:dyDescent="0.3">
      <c r="A15" s="59" t="s">
        <v>40</v>
      </c>
      <c r="B15" s="60">
        <v>9067041</v>
      </c>
      <c r="C15" s="59" t="s">
        <v>81</v>
      </c>
      <c r="D15" s="60">
        <v>36</v>
      </c>
      <c r="E15" s="60">
        <v>1005</v>
      </c>
      <c r="F15" s="60">
        <v>0</v>
      </c>
      <c r="G15" s="60">
        <v>766</v>
      </c>
      <c r="H15" s="60">
        <v>0</v>
      </c>
      <c r="I15" s="60">
        <v>0</v>
      </c>
      <c r="J15" s="60">
        <v>0</v>
      </c>
      <c r="K15" s="60">
        <v>0</v>
      </c>
      <c r="L15" s="60">
        <v>275</v>
      </c>
    </row>
    <row r="16" spans="1:12" x14ac:dyDescent="0.3">
      <c r="A16" s="59" t="s">
        <v>40</v>
      </c>
      <c r="B16" s="60">
        <v>9067041</v>
      </c>
      <c r="C16" s="59" t="s">
        <v>79</v>
      </c>
      <c r="D16" s="60">
        <v>18</v>
      </c>
      <c r="E16" s="60">
        <v>960</v>
      </c>
      <c r="F16" s="60">
        <v>0</v>
      </c>
      <c r="G16" s="60">
        <v>953</v>
      </c>
      <c r="H16" s="60">
        <v>0</v>
      </c>
      <c r="I16" s="60">
        <v>0</v>
      </c>
      <c r="J16" s="60">
        <v>0</v>
      </c>
      <c r="K16" s="60">
        <v>0</v>
      </c>
      <c r="L16" s="60">
        <v>25</v>
      </c>
    </row>
    <row r="17" spans="1:12" x14ac:dyDescent="0.3">
      <c r="A17" s="59" t="s">
        <v>40</v>
      </c>
      <c r="B17" s="60">
        <v>9067041</v>
      </c>
      <c r="C17" s="59" t="s">
        <v>82</v>
      </c>
      <c r="D17" s="60">
        <v>10</v>
      </c>
      <c r="E17" s="60">
        <v>1100</v>
      </c>
      <c r="F17" s="60">
        <v>0</v>
      </c>
      <c r="G17" s="60">
        <v>1110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</row>
    <row r="18" spans="1:12" x14ac:dyDescent="0.3">
      <c r="A18" s="59" t="s">
        <v>40</v>
      </c>
      <c r="B18" s="60">
        <v>9067041</v>
      </c>
      <c r="C18" s="59" t="s">
        <v>83</v>
      </c>
      <c r="D18" s="60">
        <v>38</v>
      </c>
      <c r="E18" s="60">
        <v>120</v>
      </c>
      <c r="F18" s="60">
        <v>0</v>
      </c>
      <c r="G18" s="60">
        <v>145</v>
      </c>
      <c r="H18" s="60">
        <v>0</v>
      </c>
      <c r="I18" s="60">
        <v>0</v>
      </c>
      <c r="J18" s="60">
        <v>0</v>
      </c>
      <c r="K18" s="60">
        <v>0</v>
      </c>
      <c r="L18" s="60">
        <v>13</v>
      </c>
    </row>
    <row r="19" spans="1:12" x14ac:dyDescent="0.3">
      <c r="A19" s="59" t="s">
        <v>40</v>
      </c>
      <c r="B19" s="60">
        <v>9067041</v>
      </c>
      <c r="C19" s="59" t="s">
        <v>84</v>
      </c>
      <c r="D19" s="60">
        <v>18</v>
      </c>
      <c r="E19" s="60">
        <v>210</v>
      </c>
      <c r="F19" s="60">
        <v>0</v>
      </c>
      <c r="G19" s="60">
        <v>192</v>
      </c>
      <c r="H19" s="60">
        <v>1</v>
      </c>
      <c r="I19" s="60">
        <v>0</v>
      </c>
      <c r="J19" s="60">
        <v>0</v>
      </c>
      <c r="K19" s="60">
        <v>0</v>
      </c>
      <c r="L19" s="60">
        <v>37</v>
      </c>
    </row>
    <row r="20" spans="1:12" x14ac:dyDescent="0.3">
      <c r="A20" s="59" t="s">
        <v>40</v>
      </c>
      <c r="B20" s="60">
        <v>9067041</v>
      </c>
      <c r="C20" s="59" t="s">
        <v>86</v>
      </c>
      <c r="D20" s="60">
        <v>17</v>
      </c>
      <c r="E20" s="60">
        <v>36</v>
      </c>
      <c r="F20" s="60">
        <v>0</v>
      </c>
      <c r="G20" s="60">
        <v>46</v>
      </c>
      <c r="H20" s="60">
        <v>0</v>
      </c>
      <c r="I20" s="60">
        <v>0</v>
      </c>
      <c r="J20" s="60">
        <v>0</v>
      </c>
      <c r="K20" s="60">
        <v>0</v>
      </c>
      <c r="L20" s="60">
        <v>7</v>
      </c>
    </row>
    <row r="21" spans="1:12" x14ac:dyDescent="0.3">
      <c r="A21" s="59" t="s">
        <v>40</v>
      </c>
      <c r="B21" s="60">
        <v>9067041</v>
      </c>
      <c r="C21" s="59" t="s">
        <v>85</v>
      </c>
      <c r="D21" s="60">
        <v>19</v>
      </c>
      <c r="E21" s="60">
        <v>1600</v>
      </c>
      <c r="F21" s="60">
        <v>0</v>
      </c>
      <c r="G21" s="60">
        <v>1380</v>
      </c>
      <c r="H21" s="60">
        <v>0</v>
      </c>
      <c r="I21" s="60">
        <v>0</v>
      </c>
      <c r="J21" s="60">
        <v>0</v>
      </c>
      <c r="K21" s="60">
        <v>0</v>
      </c>
      <c r="L21" s="60">
        <v>239</v>
      </c>
    </row>
    <row r="22" spans="1:12" x14ac:dyDescent="0.3">
      <c r="A22" s="59" t="s">
        <v>40</v>
      </c>
      <c r="B22" s="60">
        <v>9067041</v>
      </c>
      <c r="C22" s="59" t="s">
        <v>87</v>
      </c>
      <c r="D22" s="60">
        <v>36</v>
      </c>
      <c r="E22" s="60">
        <v>240</v>
      </c>
      <c r="F22" s="60">
        <v>0</v>
      </c>
      <c r="G22" s="60">
        <v>250</v>
      </c>
      <c r="H22" s="60">
        <v>0</v>
      </c>
      <c r="I22" s="60">
        <v>0</v>
      </c>
      <c r="J22" s="60">
        <v>0</v>
      </c>
      <c r="K22" s="60">
        <v>0</v>
      </c>
      <c r="L22" s="60">
        <v>26</v>
      </c>
    </row>
    <row r="23" spans="1:12" x14ac:dyDescent="0.3">
      <c r="A23" s="59" t="s">
        <v>40</v>
      </c>
      <c r="B23" s="60">
        <v>9067041</v>
      </c>
      <c r="C23" s="59" t="s">
        <v>88</v>
      </c>
      <c r="D23" s="60">
        <v>376</v>
      </c>
      <c r="E23" s="60">
        <v>7000</v>
      </c>
      <c r="F23" s="60">
        <v>0</v>
      </c>
      <c r="G23" s="60">
        <v>7051</v>
      </c>
      <c r="H23" s="60">
        <v>0</v>
      </c>
      <c r="I23" s="60">
        <v>0</v>
      </c>
      <c r="J23" s="60">
        <v>0</v>
      </c>
      <c r="K23" s="60">
        <v>0</v>
      </c>
      <c r="L23" s="60">
        <v>325</v>
      </c>
    </row>
    <row r="24" spans="1:12" x14ac:dyDescent="0.3">
      <c r="A24" s="59" t="s">
        <v>40</v>
      </c>
      <c r="B24" s="60">
        <v>9067041</v>
      </c>
      <c r="C24" s="59" t="s">
        <v>89</v>
      </c>
      <c r="D24" s="60">
        <v>159</v>
      </c>
      <c r="E24" s="60">
        <v>1020</v>
      </c>
      <c r="F24" s="60">
        <v>0</v>
      </c>
      <c r="G24" s="60">
        <v>794</v>
      </c>
      <c r="H24" s="60">
        <v>0</v>
      </c>
      <c r="I24" s="60">
        <v>0</v>
      </c>
      <c r="J24" s="60">
        <v>0</v>
      </c>
      <c r="K24" s="60">
        <v>0</v>
      </c>
      <c r="L24" s="60">
        <v>385</v>
      </c>
    </row>
    <row r="25" spans="1:12" x14ac:dyDescent="0.3">
      <c r="A25" s="59" t="s">
        <v>40</v>
      </c>
      <c r="B25" s="60">
        <v>9067041</v>
      </c>
      <c r="C25" s="59" t="s">
        <v>91</v>
      </c>
      <c r="D25" s="60">
        <v>8</v>
      </c>
      <c r="E25" s="60">
        <v>30</v>
      </c>
      <c r="F25" s="60">
        <v>0</v>
      </c>
      <c r="G25" s="60">
        <v>32</v>
      </c>
      <c r="H25" s="60">
        <v>0</v>
      </c>
      <c r="I25" s="60">
        <v>0</v>
      </c>
      <c r="J25" s="60">
        <v>0</v>
      </c>
      <c r="K25" s="60">
        <v>0</v>
      </c>
      <c r="L25" s="60">
        <v>6</v>
      </c>
    </row>
    <row r="26" spans="1:12" x14ac:dyDescent="0.3">
      <c r="A26" s="59" t="s">
        <v>40</v>
      </c>
      <c r="B26" s="60">
        <v>9067041</v>
      </c>
      <c r="C26" s="59" t="s">
        <v>90</v>
      </c>
      <c r="D26" s="60">
        <v>34</v>
      </c>
      <c r="E26" s="60">
        <v>200</v>
      </c>
      <c r="F26" s="60">
        <v>0</v>
      </c>
      <c r="G26" s="60">
        <v>224</v>
      </c>
      <c r="H26" s="60">
        <v>0</v>
      </c>
      <c r="I26" s="60">
        <v>0</v>
      </c>
      <c r="J26" s="60">
        <v>0</v>
      </c>
      <c r="K26" s="60">
        <v>0</v>
      </c>
      <c r="L26" s="60">
        <v>10</v>
      </c>
    </row>
    <row r="27" spans="1:12" x14ac:dyDescent="0.3">
      <c r="A27" s="59" t="s">
        <v>40</v>
      </c>
      <c r="B27" s="60">
        <v>9067041</v>
      </c>
      <c r="C27" s="59" t="s">
        <v>94</v>
      </c>
      <c r="D27" s="60">
        <v>104</v>
      </c>
      <c r="E27" s="60">
        <v>300</v>
      </c>
      <c r="F27" s="60">
        <v>0</v>
      </c>
      <c r="G27" s="60">
        <v>338</v>
      </c>
      <c r="H27" s="60">
        <v>0</v>
      </c>
      <c r="I27" s="60">
        <v>0</v>
      </c>
      <c r="J27" s="60">
        <v>0</v>
      </c>
      <c r="K27" s="60">
        <v>0</v>
      </c>
      <c r="L27" s="60">
        <v>66</v>
      </c>
    </row>
    <row r="28" spans="1:12" x14ac:dyDescent="0.3">
      <c r="A28" s="59" t="s">
        <v>40</v>
      </c>
      <c r="B28" s="60">
        <v>9067041</v>
      </c>
      <c r="C28" s="59" t="s">
        <v>93</v>
      </c>
      <c r="D28" s="60">
        <v>66</v>
      </c>
      <c r="E28" s="60">
        <v>360</v>
      </c>
      <c r="F28" s="60">
        <v>0</v>
      </c>
      <c r="G28" s="60">
        <v>310</v>
      </c>
      <c r="H28" s="60">
        <v>0</v>
      </c>
      <c r="I28" s="60">
        <v>0</v>
      </c>
      <c r="J28" s="60">
        <v>0</v>
      </c>
      <c r="K28" s="60">
        <v>0</v>
      </c>
      <c r="L28" s="60">
        <v>116</v>
      </c>
    </row>
    <row r="29" spans="1:12" x14ac:dyDescent="0.3">
      <c r="A29" s="84" t="s">
        <v>99</v>
      </c>
      <c r="B29" s="59"/>
      <c r="C29" s="59"/>
      <c r="D29" s="60">
        <v>1416</v>
      </c>
      <c r="E29" s="60">
        <v>21682</v>
      </c>
      <c r="F29" s="60">
        <v>0</v>
      </c>
      <c r="G29" s="60">
        <v>20790</v>
      </c>
      <c r="H29" s="60">
        <v>2</v>
      </c>
      <c r="I29" s="60">
        <v>0</v>
      </c>
      <c r="J29" s="60">
        <v>0</v>
      </c>
      <c r="K29" s="60">
        <v>0</v>
      </c>
      <c r="L29" s="60">
        <v>2310</v>
      </c>
    </row>
    <row r="30" spans="1:12" x14ac:dyDescent="0.3">
      <c r="A30" s="84" t="s">
        <v>99</v>
      </c>
      <c r="B30" s="59"/>
      <c r="C30" s="59"/>
      <c r="D30" s="60">
        <v>-5569</v>
      </c>
      <c r="E30" s="60">
        <v>21682</v>
      </c>
      <c r="F30" s="60">
        <v>0</v>
      </c>
      <c r="G30" s="60">
        <v>20790</v>
      </c>
      <c r="H30" s="60">
        <v>2</v>
      </c>
      <c r="I30" s="60">
        <v>0</v>
      </c>
      <c r="J30" s="60">
        <v>0</v>
      </c>
      <c r="K30" s="60">
        <v>0</v>
      </c>
      <c r="L30" s="60">
        <v>-4675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1"/>
  <sheetViews>
    <sheetView workbookViewId="0">
      <selection activeCell="F18" sqref="F18"/>
    </sheetView>
  </sheetViews>
  <sheetFormatPr defaultRowHeight="14.4" x14ac:dyDescent="0.3"/>
  <sheetData>
    <row r="1" spans="1:3" x14ac:dyDescent="0.3">
      <c r="A1" t="s">
        <v>76</v>
      </c>
      <c r="B1">
        <f>VLOOKUP(A1,'[2]Product Master Sheet'!$B$2:$F$506,5,0)</f>
        <v>408</v>
      </c>
      <c r="C1">
        <v>111</v>
      </c>
    </row>
    <row r="2" spans="1:3" x14ac:dyDescent="0.3">
      <c r="A2" t="s">
        <v>75</v>
      </c>
      <c r="B2">
        <f>VLOOKUP(A2,'[2]Product Master Sheet'!$B$2:$F$506,5,0)</f>
        <v>410</v>
      </c>
      <c r="C2">
        <v>27</v>
      </c>
    </row>
    <row r="3" spans="1:3" x14ac:dyDescent="0.3">
      <c r="A3" t="s">
        <v>77</v>
      </c>
      <c r="B3">
        <f>VLOOKUP(A3,'[2]Product Master Sheet'!$B$2:$F$506,5,0)</f>
        <v>411</v>
      </c>
      <c r="C3">
        <v>1</v>
      </c>
    </row>
    <row r="4" spans="1:3" x14ac:dyDescent="0.3">
      <c r="A4" t="s">
        <v>98</v>
      </c>
      <c r="B4">
        <f>VLOOKUP(A4,'[2]Product Master Sheet'!$B$2:$F$506,5,0)</f>
        <v>412</v>
      </c>
      <c r="C4">
        <v>0</v>
      </c>
    </row>
    <row r="5" spans="1:3" x14ac:dyDescent="0.3">
      <c r="A5" t="s">
        <v>78</v>
      </c>
      <c r="B5">
        <f>VLOOKUP(A5,'[2]Product Master Sheet'!$B$2:$F$506,5,0)</f>
        <v>414</v>
      </c>
      <c r="C5">
        <v>160</v>
      </c>
    </row>
    <row r="6" spans="1:3" x14ac:dyDescent="0.3">
      <c r="A6" t="s">
        <v>80</v>
      </c>
      <c r="B6">
        <f>VLOOKUP(A6,'[2]Product Master Sheet'!$B$2:$F$506,5,0)</f>
        <v>416</v>
      </c>
      <c r="C6">
        <v>178</v>
      </c>
    </row>
    <row r="7" spans="1:3" x14ac:dyDescent="0.3">
      <c r="A7" t="s">
        <v>81</v>
      </c>
      <c r="B7">
        <f>VLOOKUP(A7,'[2]Product Master Sheet'!$B$2:$F$506,5,0)</f>
        <v>417</v>
      </c>
      <c r="C7">
        <v>36</v>
      </c>
    </row>
    <row r="8" spans="1:3" x14ac:dyDescent="0.3">
      <c r="A8" t="s">
        <v>79</v>
      </c>
      <c r="B8">
        <f>VLOOKUP(A8,'[2]Product Master Sheet'!$B$2:$F$506,5,0)</f>
        <v>415</v>
      </c>
      <c r="C8">
        <v>18</v>
      </c>
    </row>
    <row r="9" spans="1:3" x14ac:dyDescent="0.3">
      <c r="A9" t="s">
        <v>82</v>
      </c>
      <c r="B9">
        <f>VLOOKUP(A9,'[2]Product Master Sheet'!$B$2:$F$506,5,0)</f>
        <v>418</v>
      </c>
      <c r="C9">
        <v>10</v>
      </c>
    </row>
    <row r="10" spans="1:3" x14ac:dyDescent="0.3">
      <c r="A10" t="s">
        <v>83</v>
      </c>
      <c r="B10">
        <f>VLOOKUP(A10,'[2]Product Master Sheet'!$B$2:$F$506,5,0)</f>
        <v>420</v>
      </c>
      <c r="C10">
        <v>38</v>
      </c>
    </row>
    <row r="11" spans="1:3" x14ac:dyDescent="0.3">
      <c r="A11" t="s">
        <v>84</v>
      </c>
      <c r="B11">
        <f>VLOOKUP(A11,'[2]Product Master Sheet'!$B$2:$F$506,5,0)</f>
        <v>421</v>
      </c>
      <c r="C11">
        <v>18</v>
      </c>
    </row>
    <row r="12" spans="1:3" x14ac:dyDescent="0.3">
      <c r="A12" t="s">
        <v>86</v>
      </c>
      <c r="B12">
        <f>VLOOKUP(A12,'[2]Product Master Sheet'!$B$2:$F$506,5,0)</f>
        <v>422</v>
      </c>
      <c r="C12">
        <v>17</v>
      </c>
    </row>
    <row r="13" spans="1:3" x14ac:dyDescent="0.3">
      <c r="A13" t="s">
        <v>85</v>
      </c>
      <c r="B13">
        <f>VLOOKUP(A13,'[2]Product Master Sheet'!$B$2:$F$506,5,0)</f>
        <v>423</v>
      </c>
      <c r="C13">
        <v>19</v>
      </c>
    </row>
    <row r="14" spans="1:3" x14ac:dyDescent="0.3">
      <c r="A14" t="s">
        <v>87</v>
      </c>
      <c r="B14">
        <f>VLOOKUP(A14,'[2]Product Master Sheet'!$B$2:$F$506,5,0)</f>
        <v>424</v>
      </c>
      <c r="C14">
        <v>36</v>
      </c>
    </row>
    <row r="15" spans="1:3" x14ac:dyDescent="0.3">
      <c r="A15" t="s">
        <v>88</v>
      </c>
      <c r="B15">
        <f>VLOOKUP(A15,'[2]Product Master Sheet'!$B$2:$F$506,5,0)</f>
        <v>426</v>
      </c>
      <c r="C15">
        <v>376</v>
      </c>
    </row>
    <row r="16" spans="1:3" x14ac:dyDescent="0.3">
      <c r="A16" t="s">
        <v>89</v>
      </c>
      <c r="B16">
        <f>VLOOKUP(A16,'[2]Product Master Sheet'!$B$2:$F$506,5,0)</f>
        <v>427</v>
      </c>
      <c r="C16">
        <v>159</v>
      </c>
    </row>
    <row r="17" spans="1:3" x14ac:dyDescent="0.3">
      <c r="A17" t="s">
        <v>91</v>
      </c>
      <c r="B17">
        <f>VLOOKUP(A17,'[2]Product Master Sheet'!$B$2:$F$506,5,0)</f>
        <v>428</v>
      </c>
      <c r="C17">
        <v>8</v>
      </c>
    </row>
    <row r="18" spans="1:3" x14ac:dyDescent="0.3">
      <c r="A18" t="s">
        <v>90</v>
      </c>
      <c r="B18">
        <f>VLOOKUP(A18,'[2]Product Master Sheet'!$B$2:$F$506,5,0)</f>
        <v>430</v>
      </c>
      <c r="C18">
        <v>34</v>
      </c>
    </row>
    <row r="19" spans="1:3" x14ac:dyDescent="0.3">
      <c r="A19" t="s">
        <v>92</v>
      </c>
      <c r="B19">
        <f>VLOOKUP(A19,'[2]Product Master Sheet'!$B$2:$F$506,5,0)</f>
        <v>431</v>
      </c>
      <c r="C19">
        <v>0</v>
      </c>
    </row>
    <row r="20" spans="1:3" x14ac:dyDescent="0.3">
      <c r="A20" t="s">
        <v>94</v>
      </c>
      <c r="B20">
        <f>VLOOKUP(A20,'[2]Product Master Sheet'!$B$2:$F$506,5,0)</f>
        <v>433</v>
      </c>
      <c r="C20">
        <v>104</v>
      </c>
    </row>
    <row r="21" spans="1:3" x14ac:dyDescent="0.3">
      <c r="A21" t="s">
        <v>93</v>
      </c>
      <c r="B21">
        <f>VLOOKUP(A21,'[2]Product Master Sheet'!$B$2:$F$506,5,0)</f>
        <v>434</v>
      </c>
      <c r="C21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2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101</v>
      </c>
      <c r="C1" s="66"/>
      <c r="D1" s="66"/>
      <c r="E1" s="66"/>
      <c r="F1" s="66"/>
      <c r="G1" s="66"/>
      <c r="H1" s="66"/>
      <c r="I1" s="66"/>
      <c r="J1" s="67"/>
      <c r="K1" s="65" t="s">
        <v>102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76</v>
      </c>
      <c r="B4" s="20">
        <v>111</v>
      </c>
      <c r="C4" s="20">
        <v>600</v>
      </c>
      <c r="D4" s="20">
        <v>0</v>
      </c>
      <c r="E4" s="20">
        <v>634</v>
      </c>
      <c r="F4" s="20">
        <v>1</v>
      </c>
      <c r="G4" s="20">
        <v>0</v>
      </c>
      <c r="H4" s="20">
        <v>0</v>
      </c>
      <c r="I4" s="20">
        <v>0</v>
      </c>
      <c r="J4" s="20">
        <v>78</v>
      </c>
      <c r="K4" s="27">
        <v>111</v>
      </c>
      <c r="L4" s="28">
        <v>600</v>
      </c>
      <c r="M4" s="28">
        <v>0</v>
      </c>
      <c r="N4" s="28">
        <v>633</v>
      </c>
      <c r="O4" s="28">
        <v>0</v>
      </c>
      <c r="P4" s="28">
        <v>0</v>
      </c>
      <c r="Q4" s="28">
        <v>0</v>
      </c>
      <c r="R4" s="28">
        <v>0</v>
      </c>
      <c r="S4" s="26">
        <v>78</v>
      </c>
      <c r="T4" s="28">
        <f>B4-K4</f>
        <v>0</v>
      </c>
      <c r="U4" s="28">
        <f t="shared" ref="U4:U24" si="0">C4-L4</f>
        <v>0</v>
      </c>
      <c r="V4" s="28">
        <f t="shared" ref="V4:V24" si="1">D4-M4</f>
        <v>0</v>
      </c>
      <c r="W4" s="28">
        <f t="shared" ref="W4:W24" si="2">E4-N4</f>
        <v>1</v>
      </c>
      <c r="X4" s="28">
        <f t="shared" ref="X4:X24" si="3">F4-O4</f>
        <v>1</v>
      </c>
      <c r="Y4" s="28">
        <f t="shared" ref="Y4:Y24" si="4">G4-P4</f>
        <v>0</v>
      </c>
      <c r="Z4" s="28">
        <f t="shared" ref="Z4:Z24" si="5">H4-Q4</f>
        <v>0</v>
      </c>
      <c r="AA4" s="28">
        <f t="shared" ref="AA4:AA24" si="6">I4-R4</f>
        <v>0</v>
      </c>
      <c r="AB4" s="20">
        <f t="shared" ref="AB4:AB24" si="7">J4-S4</f>
        <v>0</v>
      </c>
      <c r="AC4" s="17" t="str">
        <f>IF(AND(T4=0,AB4=0),"Ok","Issue")</f>
        <v>Ok</v>
      </c>
    </row>
    <row r="5" spans="1:29" x14ac:dyDescent="0.3">
      <c r="A5" s="17" t="s">
        <v>75</v>
      </c>
      <c r="B5" s="20">
        <v>27</v>
      </c>
      <c r="C5" s="20">
        <v>300</v>
      </c>
      <c r="D5" s="20">
        <v>0</v>
      </c>
      <c r="E5" s="20">
        <v>288</v>
      </c>
      <c r="F5" s="20">
        <v>0</v>
      </c>
      <c r="G5" s="20">
        <v>0</v>
      </c>
      <c r="H5" s="20">
        <v>0</v>
      </c>
      <c r="I5" s="20">
        <v>0</v>
      </c>
      <c r="J5" s="20">
        <v>39</v>
      </c>
      <c r="K5" s="27">
        <v>27</v>
      </c>
      <c r="L5" s="20">
        <v>300</v>
      </c>
      <c r="M5" s="20">
        <v>0</v>
      </c>
      <c r="N5" s="20">
        <v>288</v>
      </c>
      <c r="O5" s="20">
        <v>0</v>
      </c>
      <c r="P5" s="20">
        <v>0</v>
      </c>
      <c r="Q5" s="20">
        <v>0</v>
      </c>
      <c r="R5" s="20">
        <v>0</v>
      </c>
      <c r="S5" s="26">
        <v>39</v>
      </c>
      <c r="T5" s="20">
        <f t="shared" ref="T5:T24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24" si="9">IF(AND(T5=0,AB5=0),"Ok","Issue")</f>
        <v>Ok</v>
      </c>
    </row>
    <row r="6" spans="1:29" x14ac:dyDescent="0.3">
      <c r="A6" s="17" t="s">
        <v>77</v>
      </c>
      <c r="B6" s="20">
        <v>1</v>
      </c>
      <c r="C6" s="20">
        <v>53</v>
      </c>
      <c r="D6" s="20">
        <v>0</v>
      </c>
      <c r="E6" s="20">
        <v>49</v>
      </c>
      <c r="F6" s="20">
        <v>0</v>
      </c>
      <c r="G6" s="20">
        <v>0</v>
      </c>
      <c r="H6" s="20">
        <v>0</v>
      </c>
      <c r="I6" s="20">
        <v>0</v>
      </c>
      <c r="J6" s="26">
        <v>5</v>
      </c>
      <c r="K6" s="27">
        <v>1</v>
      </c>
      <c r="L6" s="20">
        <v>31</v>
      </c>
      <c r="M6" s="20">
        <v>0</v>
      </c>
      <c r="N6" s="20">
        <v>27</v>
      </c>
      <c r="O6" s="20">
        <v>0</v>
      </c>
      <c r="P6" s="20">
        <v>0</v>
      </c>
      <c r="Q6" s="20">
        <v>0</v>
      </c>
      <c r="R6" s="20">
        <v>0</v>
      </c>
      <c r="S6" s="26">
        <v>5</v>
      </c>
      <c r="T6" s="20">
        <f t="shared" si="8"/>
        <v>0</v>
      </c>
      <c r="U6" s="20">
        <f t="shared" si="0"/>
        <v>22</v>
      </c>
      <c r="V6" s="20">
        <f t="shared" si="1"/>
        <v>0</v>
      </c>
      <c r="W6" s="20">
        <f t="shared" si="2"/>
        <v>22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98</v>
      </c>
      <c r="B7" s="20">
        <v>0</v>
      </c>
      <c r="C7" s="20">
        <v>28</v>
      </c>
      <c r="D7" s="20">
        <v>0</v>
      </c>
      <c r="E7" s="20">
        <v>28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28</v>
      </c>
      <c r="V7" s="20">
        <f t="shared" si="1"/>
        <v>0</v>
      </c>
      <c r="W7" s="20">
        <f t="shared" si="2"/>
        <v>28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78</v>
      </c>
      <c r="B8" s="20">
        <v>160</v>
      </c>
      <c r="C8" s="20">
        <v>2760</v>
      </c>
      <c r="D8" s="20">
        <v>0</v>
      </c>
      <c r="E8" s="20">
        <v>2441</v>
      </c>
      <c r="F8" s="20">
        <v>0</v>
      </c>
      <c r="G8" s="20">
        <v>0</v>
      </c>
      <c r="H8" s="20">
        <v>0</v>
      </c>
      <c r="I8" s="20">
        <v>0</v>
      </c>
      <c r="J8" s="26">
        <v>479</v>
      </c>
      <c r="K8" s="27">
        <v>160</v>
      </c>
      <c r="L8" s="20">
        <v>2760</v>
      </c>
      <c r="M8" s="20">
        <v>0</v>
      </c>
      <c r="N8" s="20">
        <v>2441</v>
      </c>
      <c r="O8" s="20">
        <v>0</v>
      </c>
      <c r="P8" s="20">
        <v>0</v>
      </c>
      <c r="Q8" s="20">
        <v>0</v>
      </c>
      <c r="R8" s="20">
        <v>0</v>
      </c>
      <c r="S8" s="26">
        <v>479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80</v>
      </c>
      <c r="B9" s="20">
        <v>178</v>
      </c>
      <c r="C9" s="20">
        <v>3760</v>
      </c>
      <c r="D9" s="20">
        <v>0</v>
      </c>
      <c r="E9" s="20">
        <v>3759</v>
      </c>
      <c r="F9" s="20">
        <v>0</v>
      </c>
      <c r="G9" s="20">
        <v>0</v>
      </c>
      <c r="H9" s="20">
        <v>0</v>
      </c>
      <c r="I9" s="20">
        <v>0</v>
      </c>
      <c r="J9" s="26">
        <v>179</v>
      </c>
      <c r="K9" s="27">
        <v>178</v>
      </c>
      <c r="L9" s="20">
        <v>3760</v>
      </c>
      <c r="M9" s="20">
        <v>0</v>
      </c>
      <c r="N9" s="20">
        <v>3759</v>
      </c>
      <c r="O9" s="20">
        <v>0</v>
      </c>
      <c r="P9" s="20">
        <v>0</v>
      </c>
      <c r="Q9" s="20">
        <v>0</v>
      </c>
      <c r="R9" s="20">
        <v>0</v>
      </c>
      <c r="S9" s="26">
        <v>179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81</v>
      </c>
      <c r="B10" s="20">
        <v>36</v>
      </c>
      <c r="C10" s="20">
        <v>1005</v>
      </c>
      <c r="D10" s="20">
        <v>0</v>
      </c>
      <c r="E10" s="20">
        <v>766</v>
      </c>
      <c r="F10" s="20">
        <v>0</v>
      </c>
      <c r="G10" s="20">
        <v>0</v>
      </c>
      <c r="H10" s="20">
        <v>0</v>
      </c>
      <c r="I10" s="20">
        <v>0</v>
      </c>
      <c r="J10" s="26">
        <v>275</v>
      </c>
      <c r="K10" s="27">
        <v>36</v>
      </c>
      <c r="L10" s="20">
        <v>1005</v>
      </c>
      <c r="M10" s="20">
        <v>0</v>
      </c>
      <c r="N10" s="20">
        <v>766</v>
      </c>
      <c r="O10" s="20">
        <v>0</v>
      </c>
      <c r="P10" s="20">
        <v>0</v>
      </c>
      <c r="Q10" s="20">
        <v>0</v>
      </c>
      <c r="R10" s="20">
        <v>0</v>
      </c>
      <c r="S10" s="26">
        <v>275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79</v>
      </c>
      <c r="B11" s="20">
        <v>18</v>
      </c>
      <c r="C11" s="20">
        <v>960</v>
      </c>
      <c r="D11" s="20">
        <v>0</v>
      </c>
      <c r="E11" s="20">
        <v>953</v>
      </c>
      <c r="F11" s="20">
        <v>0</v>
      </c>
      <c r="G11" s="20">
        <v>0</v>
      </c>
      <c r="H11" s="20">
        <v>0</v>
      </c>
      <c r="I11" s="20">
        <v>0</v>
      </c>
      <c r="J11" s="26">
        <v>25</v>
      </c>
      <c r="K11" s="27">
        <v>18</v>
      </c>
      <c r="L11" s="20">
        <v>960</v>
      </c>
      <c r="M11" s="20">
        <v>0</v>
      </c>
      <c r="N11" s="20">
        <v>953</v>
      </c>
      <c r="O11" s="20">
        <v>0</v>
      </c>
      <c r="P11" s="20">
        <v>0</v>
      </c>
      <c r="Q11" s="20">
        <v>0</v>
      </c>
      <c r="R11" s="20">
        <v>0</v>
      </c>
      <c r="S11" s="26">
        <v>25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82</v>
      </c>
      <c r="B12" s="20">
        <v>10</v>
      </c>
      <c r="C12" s="20">
        <v>1100</v>
      </c>
      <c r="D12" s="20">
        <v>0</v>
      </c>
      <c r="E12" s="20">
        <v>1110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10</v>
      </c>
      <c r="L12" s="20">
        <v>1100</v>
      </c>
      <c r="M12" s="20">
        <v>0</v>
      </c>
      <c r="N12" s="20">
        <v>1110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83</v>
      </c>
      <c r="B13" s="20">
        <v>38</v>
      </c>
      <c r="C13" s="20">
        <v>120</v>
      </c>
      <c r="D13" s="20">
        <v>0</v>
      </c>
      <c r="E13" s="20">
        <v>145</v>
      </c>
      <c r="F13" s="20">
        <v>0</v>
      </c>
      <c r="G13" s="20">
        <v>0</v>
      </c>
      <c r="H13" s="20">
        <v>0</v>
      </c>
      <c r="I13" s="20">
        <v>0</v>
      </c>
      <c r="J13" s="26">
        <v>13</v>
      </c>
      <c r="K13" s="27">
        <v>38</v>
      </c>
      <c r="L13" s="20">
        <v>120</v>
      </c>
      <c r="M13" s="20">
        <v>0</v>
      </c>
      <c r="N13" s="20">
        <v>145</v>
      </c>
      <c r="O13" s="20">
        <v>0</v>
      </c>
      <c r="P13" s="20">
        <v>0</v>
      </c>
      <c r="Q13" s="20">
        <v>0</v>
      </c>
      <c r="R13" s="20">
        <v>0</v>
      </c>
      <c r="S13" s="26">
        <v>13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84</v>
      </c>
      <c r="B14" s="20">
        <v>18</v>
      </c>
      <c r="C14" s="20">
        <v>210</v>
      </c>
      <c r="D14" s="20">
        <v>0</v>
      </c>
      <c r="E14" s="20">
        <v>192</v>
      </c>
      <c r="F14" s="20">
        <v>1</v>
      </c>
      <c r="G14" s="20">
        <v>0</v>
      </c>
      <c r="H14" s="20">
        <v>0</v>
      </c>
      <c r="I14" s="20">
        <v>0</v>
      </c>
      <c r="J14" s="26">
        <v>37</v>
      </c>
      <c r="K14" s="27">
        <v>18</v>
      </c>
      <c r="L14" s="20">
        <v>210</v>
      </c>
      <c r="M14" s="20">
        <v>0</v>
      </c>
      <c r="N14" s="20">
        <v>191</v>
      </c>
      <c r="O14" s="20">
        <v>0</v>
      </c>
      <c r="P14" s="20">
        <v>0</v>
      </c>
      <c r="Q14" s="20">
        <v>0</v>
      </c>
      <c r="R14" s="20">
        <v>0</v>
      </c>
      <c r="S14" s="26">
        <v>37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1</v>
      </c>
      <c r="X14" s="20">
        <f t="shared" si="3"/>
        <v>1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86</v>
      </c>
      <c r="B15" s="20">
        <v>17</v>
      </c>
      <c r="C15" s="20">
        <v>36</v>
      </c>
      <c r="D15" s="20">
        <v>0</v>
      </c>
      <c r="E15" s="20">
        <v>46</v>
      </c>
      <c r="F15" s="20">
        <v>0</v>
      </c>
      <c r="G15" s="20">
        <v>0</v>
      </c>
      <c r="H15" s="20">
        <v>0</v>
      </c>
      <c r="I15" s="20">
        <v>0</v>
      </c>
      <c r="J15" s="26">
        <v>7</v>
      </c>
      <c r="K15" s="27">
        <v>17</v>
      </c>
      <c r="L15" s="20">
        <v>36</v>
      </c>
      <c r="M15" s="20">
        <v>0</v>
      </c>
      <c r="N15" s="20">
        <v>46</v>
      </c>
      <c r="O15" s="20">
        <v>0</v>
      </c>
      <c r="P15" s="20">
        <v>0</v>
      </c>
      <c r="Q15" s="20">
        <v>0</v>
      </c>
      <c r="R15" s="20">
        <v>0</v>
      </c>
      <c r="S15" s="26">
        <v>7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85</v>
      </c>
      <c r="B16" s="20">
        <v>19</v>
      </c>
      <c r="C16" s="20">
        <v>1600</v>
      </c>
      <c r="D16" s="20">
        <v>0</v>
      </c>
      <c r="E16" s="20">
        <v>1380</v>
      </c>
      <c r="F16" s="20">
        <v>0</v>
      </c>
      <c r="G16" s="20">
        <v>0</v>
      </c>
      <c r="H16" s="20">
        <v>0</v>
      </c>
      <c r="I16" s="20">
        <v>0</v>
      </c>
      <c r="J16" s="20">
        <v>239</v>
      </c>
      <c r="K16" s="27">
        <v>19</v>
      </c>
      <c r="L16" s="20">
        <v>1600</v>
      </c>
      <c r="M16" s="20">
        <v>0</v>
      </c>
      <c r="N16" s="20">
        <v>1380</v>
      </c>
      <c r="O16" s="20">
        <v>0</v>
      </c>
      <c r="P16" s="20">
        <v>0</v>
      </c>
      <c r="Q16" s="20">
        <v>0</v>
      </c>
      <c r="R16" s="20">
        <v>0</v>
      </c>
      <c r="S16" s="26">
        <v>239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87</v>
      </c>
      <c r="B17" s="20">
        <v>36</v>
      </c>
      <c r="C17" s="20">
        <v>240</v>
      </c>
      <c r="D17" s="20">
        <v>0</v>
      </c>
      <c r="E17" s="20">
        <v>250</v>
      </c>
      <c r="F17" s="20">
        <v>0</v>
      </c>
      <c r="G17" s="20">
        <v>0</v>
      </c>
      <c r="H17" s="20">
        <v>0</v>
      </c>
      <c r="I17" s="20">
        <v>0</v>
      </c>
      <c r="J17" s="26">
        <v>26</v>
      </c>
      <c r="K17" s="27">
        <v>36</v>
      </c>
      <c r="L17" s="20">
        <v>240</v>
      </c>
      <c r="M17" s="20">
        <v>0</v>
      </c>
      <c r="N17" s="20">
        <v>250</v>
      </c>
      <c r="O17" s="20">
        <v>0</v>
      </c>
      <c r="P17" s="20">
        <v>0</v>
      </c>
      <c r="Q17" s="20">
        <v>0</v>
      </c>
      <c r="R17" s="20">
        <v>0</v>
      </c>
      <c r="S17" s="26">
        <v>26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88</v>
      </c>
      <c r="B18" s="20">
        <v>376</v>
      </c>
      <c r="C18" s="20">
        <v>7000</v>
      </c>
      <c r="D18" s="20">
        <v>0</v>
      </c>
      <c r="E18" s="20">
        <v>7051</v>
      </c>
      <c r="F18" s="20">
        <v>0</v>
      </c>
      <c r="G18" s="20">
        <v>0</v>
      </c>
      <c r="H18" s="20">
        <v>0</v>
      </c>
      <c r="I18" s="20">
        <v>0</v>
      </c>
      <c r="J18" s="26">
        <v>325</v>
      </c>
      <c r="K18" s="27">
        <v>376</v>
      </c>
      <c r="L18" s="20">
        <v>7000</v>
      </c>
      <c r="M18" s="20">
        <v>0</v>
      </c>
      <c r="N18" s="20">
        <v>7051</v>
      </c>
      <c r="O18" s="20">
        <v>0</v>
      </c>
      <c r="P18" s="20">
        <v>0</v>
      </c>
      <c r="Q18" s="20">
        <v>0</v>
      </c>
      <c r="R18" s="20">
        <v>0</v>
      </c>
      <c r="S18" s="26">
        <v>325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89</v>
      </c>
      <c r="B19" s="20">
        <v>159</v>
      </c>
      <c r="C19" s="20">
        <v>1020</v>
      </c>
      <c r="D19" s="20">
        <v>0</v>
      </c>
      <c r="E19" s="20">
        <v>794</v>
      </c>
      <c r="F19" s="20">
        <v>0</v>
      </c>
      <c r="G19" s="20">
        <v>0</v>
      </c>
      <c r="H19" s="20">
        <v>0</v>
      </c>
      <c r="I19" s="20">
        <v>0</v>
      </c>
      <c r="J19" s="26">
        <v>385</v>
      </c>
      <c r="K19" s="27">
        <v>159</v>
      </c>
      <c r="L19" s="20">
        <v>1020</v>
      </c>
      <c r="M19" s="20">
        <v>0</v>
      </c>
      <c r="N19" s="20">
        <v>794</v>
      </c>
      <c r="O19" s="20">
        <v>0</v>
      </c>
      <c r="P19" s="20">
        <v>0</v>
      </c>
      <c r="Q19" s="20">
        <v>0</v>
      </c>
      <c r="R19" s="20">
        <v>0</v>
      </c>
      <c r="S19" s="26">
        <v>385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91</v>
      </c>
      <c r="B20" s="20">
        <v>8</v>
      </c>
      <c r="C20" s="20">
        <v>30</v>
      </c>
      <c r="D20" s="20">
        <v>0</v>
      </c>
      <c r="E20" s="20">
        <v>32</v>
      </c>
      <c r="F20" s="20">
        <v>0</v>
      </c>
      <c r="G20" s="20">
        <v>0</v>
      </c>
      <c r="H20" s="20">
        <v>0</v>
      </c>
      <c r="I20" s="20">
        <v>0</v>
      </c>
      <c r="J20" s="26">
        <v>6</v>
      </c>
      <c r="K20" s="27">
        <v>8</v>
      </c>
      <c r="L20" s="20">
        <v>30</v>
      </c>
      <c r="M20" s="20">
        <v>0</v>
      </c>
      <c r="N20" s="20">
        <v>32</v>
      </c>
      <c r="O20" s="20">
        <v>0</v>
      </c>
      <c r="P20" s="20">
        <v>0</v>
      </c>
      <c r="Q20" s="20">
        <v>0</v>
      </c>
      <c r="R20" s="20">
        <v>0</v>
      </c>
      <c r="S20" s="26">
        <v>6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90</v>
      </c>
      <c r="B21" s="20">
        <v>34</v>
      </c>
      <c r="C21" s="20">
        <v>200</v>
      </c>
      <c r="D21" s="20">
        <v>0</v>
      </c>
      <c r="E21" s="20">
        <v>224</v>
      </c>
      <c r="F21" s="20">
        <v>0</v>
      </c>
      <c r="G21" s="20">
        <v>0</v>
      </c>
      <c r="H21" s="20">
        <v>0</v>
      </c>
      <c r="I21" s="20">
        <v>0</v>
      </c>
      <c r="J21" s="26">
        <v>10</v>
      </c>
      <c r="K21" s="27">
        <v>34</v>
      </c>
      <c r="L21" s="20">
        <v>200</v>
      </c>
      <c r="M21" s="20">
        <v>0</v>
      </c>
      <c r="N21" s="20">
        <v>224</v>
      </c>
      <c r="O21" s="20">
        <v>0</v>
      </c>
      <c r="P21" s="20">
        <v>0</v>
      </c>
      <c r="Q21" s="20">
        <v>0</v>
      </c>
      <c r="R21" s="20">
        <v>0</v>
      </c>
      <c r="S21" s="26">
        <v>10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92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7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94</v>
      </c>
      <c r="B23" s="20">
        <v>104</v>
      </c>
      <c r="C23" s="20">
        <v>300</v>
      </c>
      <c r="D23" s="20">
        <v>0</v>
      </c>
      <c r="E23" s="20">
        <v>338</v>
      </c>
      <c r="F23" s="20">
        <v>0</v>
      </c>
      <c r="G23" s="20">
        <v>0</v>
      </c>
      <c r="H23" s="20">
        <v>0</v>
      </c>
      <c r="I23" s="20">
        <v>0</v>
      </c>
      <c r="J23" s="26">
        <v>66</v>
      </c>
      <c r="K23" s="27">
        <v>104</v>
      </c>
      <c r="L23" s="20">
        <v>300</v>
      </c>
      <c r="M23" s="20">
        <v>0</v>
      </c>
      <c r="N23" s="20">
        <v>338</v>
      </c>
      <c r="O23" s="20">
        <v>0</v>
      </c>
      <c r="P23" s="20">
        <v>0</v>
      </c>
      <c r="Q23" s="20">
        <v>0</v>
      </c>
      <c r="R23" s="20">
        <v>0</v>
      </c>
      <c r="S23" s="26">
        <v>66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ht="15" thickBot="1" x14ac:dyDescent="0.35">
      <c r="A24" s="17" t="s">
        <v>93</v>
      </c>
      <c r="B24" s="20">
        <v>66</v>
      </c>
      <c r="C24" s="20">
        <v>360</v>
      </c>
      <c r="D24" s="20">
        <v>0</v>
      </c>
      <c r="E24" s="20">
        <v>310</v>
      </c>
      <c r="F24" s="20">
        <v>0</v>
      </c>
      <c r="G24" s="20">
        <v>0</v>
      </c>
      <c r="H24" s="20">
        <v>0</v>
      </c>
      <c r="I24" s="20">
        <v>0</v>
      </c>
      <c r="J24" s="26">
        <v>116</v>
      </c>
      <c r="K24" s="27">
        <v>66</v>
      </c>
      <c r="L24" s="20">
        <v>360</v>
      </c>
      <c r="M24" s="20">
        <v>0</v>
      </c>
      <c r="N24" s="20">
        <v>310</v>
      </c>
      <c r="O24" s="20">
        <v>0</v>
      </c>
      <c r="P24" s="20">
        <v>0</v>
      </c>
      <c r="Q24" s="20">
        <v>0</v>
      </c>
      <c r="R24" s="20">
        <v>0</v>
      </c>
      <c r="S24" s="26">
        <v>116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s="37" customFormat="1" ht="16.2" thickBot="1" x14ac:dyDescent="0.35">
      <c r="A25" s="32" t="s">
        <v>19</v>
      </c>
      <c r="B25" s="33">
        <f>SUM(B4:B24)</f>
        <v>1416</v>
      </c>
      <c r="C25" s="33">
        <f>SUM(C4:C24)</f>
        <v>21682</v>
      </c>
      <c r="D25" s="33">
        <f>SUM(D4:D24)</f>
        <v>0</v>
      </c>
      <c r="E25" s="33">
        <f>SUM(E4:E24)</f>
        <v>20790</v>
      </c>
      <c r="F25" s="33">
        <f>SUM(F4:F24)</f>
        <v>2</v>
      </c>
      <c r="G25" s="33">
        <f>SUM(G4:G24)</f>
        <v>0</v>
      </c>
      <c r="H25" s="33">
        <f>SUM(H4:H24)</f>
        <v>0</v>
      </c>
      <c r="I25" s="33">
        <f>SUM(I4:I24)</f>
        <v>0</v>
      </c>
      <c r="J25" s="34">
        <f>SUM(J4:J24)</f>
        <v>2310</v>
      </c>
      <c r="K25" s="35">
        <f>SUM(K4:K24)</f>
        <v>1416</v>
      </c>
      <c r="L25" s="33">
        <f>SUM(L4:L24)</f>
        <v>21632</v>
      </c>
      <c r="M25" s="33">
        <f>SUM(M4:M24)</f>
        <v>0</v>
      </c>
      <c r="N25" s="33">
        <f>SUM(N4:N24)</f>
        <v>20738</v>
      </c>
      <c r="O25" s="33">
        <f>SUM(O4:O24)</f>
        <v>0</v>
      </c>
      <c r="P25" s="33">
        <f>SUM(P4:P24)</f>
        <v>0</v>
      </c>
      <c r="Q25" s="33">
        <f>SUM(Q4:Q24)</f>
        <v>0</v>
      </c>
      <c r="R25" s="33">
        <f>SUM(R4:R24)</f>
        <v>0</v>
      </c>
      <c r="S25" s="34">
        <f>SUM(S4:S24)</f>
        <v>2310</v>
      </c>
      <c r="T25" s="33">
        <f>SUM(T4:T24)</f>
        <v>0</v>
      </c>
      <c r="U25" s="33">
        <f>SUM(U4:U24)</f>
        <v>50</v>
      </c>
      <c r="V25" s="33">
        <f>SUM(V4:V24)</f>
        <v>0</v>
      </c>
      <c r="W25" s="33">
        <f>SUM(W4:W24)</f>
        <v>52</v>
      </c>
      <c r="X25" s="33">
        <f>SUM(X4:X24)</f>
        <v>2</v>
      </c>
      <c r="Y25" s="33">
        <f>SUM(Y4:Y24)</f>
        <v>0</v>
      </c>
      <c r="Z25" s="33">
        <f>SUM(Z4:Z24)</f>
        <v>0</v>
      </c>
      <c r="AA25" s="33">
        <f>SUM(AA4:AA24)</f>
        <v>0</v>
      </c>
      <c r="AB25" s="34">
        <f>SUM(AB4:AB24)</f>
        <v>0</v>
      </c>
      <c r="AC25" s="36"/>
    </row>
  </sheetData>
  <mergeCells count="3">
    <mergeCell ref="B1:J1"/>
    <mergeCell ref="K1:S1"/>
    <mergeCell ref="T1:AB1"/>
  </mergeCells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25:A1048576 A1:A3">
    <cfRule type="duplicateValues" dxfId="2" priority="32"/>
  </conditionalFormatting>
  <conditionalFormatting sqref="A16">
    <cfRule type="duplicateValues" dxfId="1" priority="35"/>
  </conditionalFormatting>
  <conditionalFormatting sqref="A17:A24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2021-01-15T05:07:29Z</dcterms:modified>
</cp:coreProperties>
</file>